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20 - Příprava území" sheetId="2" r:id="rId2"/>
    <sheet name="SO 182 - DIO" sheetId="3" r:id="rId3"/>
    <sheet name="SO 186 - Stavební úpravy ..." sheetId="4" r:id="rId4"/>
    <sheet name="SO 201 - Most ev.č. 330-003" sheetId="5" r:id="rId5"/>
    <sheet name="SO 320 - Úprava vodoteče" sheetId="6" r:id="rId6"/>
    <sheet name="SO 901 - Provizorní lávka" sheetId="7" r:id="rId7"/>
  </sheets>
  <definedNames>
    <definedName name="_xlnm.Print_Area" localSheetId="0">'Rekapitulace stavby'!$D$4:$AO$39,'Rekapitulace stavby'!$C$45:$AQ$67</definedName>
    <definedName name="_xlnm.Print_Titles" localSheetId="0">'Rekapitulace stavby'!$55:$55</definedName>
    <definedName name="_xlnm._FilterDatabase" localSheetId="1" hidden="1">'SO 020 - Příprava území'!$C$88:$K$114</definedName>
    <definedName name="_xlnm.Print_Area" localSheetId="1">'SO 020 - Příprava území'!$C$4:$J$41,'SO 020 - Příprava území'!$C$47:$J$70,'SO 020 - Příprava území'!$C$76:$K$114</definedName>
    <definedName name="_xlnm.Print_Titles" localSheetId="1">'SO 020 - Příprava území'!$88:$88</definedName>
    <definedName name="_xlnm._FilterDatabase" localSheetId="2" hidden="1">'SO 182 - DIO'!$C$88:$K$125</definedName>
    <definedName name="_xlnm.Print_Area" localSheetId="2">'SO 182 - DIO'!$C$4:$J$41,'SO 182 - DIO'!$C$47:$J$70,'SO 182 - DIO'!$C$76:$K$125</definedName>
    <definedName name="_xlnm.Print_Titles" localSheetId="2">'SO 182 - DIO'!$88:$88</definedName>
    <definedName name="_xlnm._FilterDatabase" localSheetId="3" hidden="1">'SO 186 - Stavební úpravy ...'!$C$92:$K$140</definedName>
    <definedName name="_xlnm.Print_Area" localSheetId="3">'SO 186 - Stavební úpravy ...'!$C$4:$J$41,'SO 186 - Stavební úpravy ...'!$C$47:$J$74,'SO 186 - Stavební úpravy ...'!$C$80:$K$140</definedName>
    <definedName name="_xlnm.Print_Titles" localSheetId="3">'SO 186 - Stavební úpravy ...'!$92:$92</definedName>
    <definedName name="_xlnm._FilterDatabase" localSheetId="4" hidden="1">'SO 201 - Most ev.č. 330-003'!$C$101:$K$720</definedName>
    <definedName name="_xlnm.Print_Area" localSheetId="4">'SO 201 - Most ev.č. 330-003'!$C$4:$J$41,'SO 201 - Most ev.č. 330-003'!$C$47:$J$83,'SO 201 - Most ev.č. 330-003'!$C$89:$K$720</definedName>
    <definedName name="_xlnm.Print_Titles" localSheetId="4">'SO 201 - Most ev.č. 330-003'!$101:$101</definedName>
    <definedName name="_xlnm._FilterDatabase" localSheetId="5" hidden="1">'SO 320 - Úprava vodoteče'!$C$86:$K$109</definedName>
    <definedName name="_xlnm.Print_Area" localSheetId="5">'SO 320 - Úprava vodoteče'!$C$4:$J$41,'SO 320 - Úprava vodoteče'!$C$47:$J$68,'SO 320 - Úprava vodoteče'!$C$74:$K$109</definedName>
    <definedName name="_xlnm.Print_Titles" localSheetId="5">'SO 320 - Úprava vodoteče'!$86:$86</definedName>
    <definedName name="_xlnm._FilterDatabase" localSheetId="6" hidden="1">'SO 901 - Provizorní lávka'!$C$97:$K$199</definedName>
    <definedName name="_xlnm.Print_Area" localSheetId="6">'SO 901 - Provizorní lávka'!$C$4:$J$41,'SO 901 - Provizorní lávka'!$C$47:$J$79,'SO 901 - Provizorní lávka'!$C$85:$K$199</definedName>
    <definedName name="_xlnm.Print_Titles" localSheetId="6">'SO 901 - Provizorní lávka'!$97:$97</definedName>
  </definedNames>
  <calcPr/>
</workbook>
</file>

<file path=xl/calcChain.xml><?xml version="1.0" encoding="utf-8"?>
<calcChain xmlns="http://schemas.openxmlformats.org/spreadsheetml/2006/main">
  <c i="7" r="J39"/>
  <c r="J38"/>
  <c i="1" r="AY63"/>
  <c i="7" r="J37"/>
  <c i="1" r="AX63"/>
  <c i="7" r="BI198"/>
  <c r="BH198"/>
  <c r="BG198"/>
  <c r="BF198"/>
  <c r="T198"/>
  <c r="T197"/>
  <c r="T196"/>
  <c r="R198"/>
  <c r="R197"/>
  <c r="R196"/>
  <c r="P198"/>
  <c r="P197"/>
  <c r="P196"/>
  <c r="BK198"/>
  <c r="BK197"/>
  <c r="J197"/>
  <c r="BK196"/>
  <c r="J196"/>
  <c r="J198"/>
  <c r="BE198"/>
  <c r="J74"/>
  <c r="J73"/>
  <c r="BI195"/>
  <c r="BH195"/>
  <c r="BG195"/>
  <c r="BF195"/>
  <c r="T195"/>
  <c r="R195"/>
  <c r="P195"/>
  <c r="BK195"/>
  <c r="J195"/>
  <c r="BE195"/>
  <c r="BI193"/>
  <c r="BH193"/>
  <c r="BG193"/>
  <c r="BF193"/>
  <c r="T193"/>
  <c r="T192"/>
  <c r="T191"/>
  <c r="R193"/>
  <c r="R192"/>
  <c r="R191"/>
  <c r="P193"/>
  <c r="P192"/>
  <c r="P191"/>
  <c r="BK193"/>
  <c r="BK192"/>
  <c r="J192"/>
  <c r="BK191"/>
  <c r="J191"/>
  <c r="J193"/>
  <c r="BE193"/>
  <c r="J72"/>
  <c r="J71"/>
  <c r="BI190"/>
  <c r="BH190"/>
  <c r="BG190"/>
  <c r="BF190"/>
  <c r="T190"/>
  <c r="T189"/>
  <c r="R190"/>
  <c r="R189"/>
  <c r="P190"/>
  <c r="P189"/>
  <c r="BK190"/>
  <c r="BK189"/>
  <c r="J189"/>
  <c r="J190"/>
  <c r="BE190"/>
  <c r="J70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69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T173"/>
  <c r="R174"/>
  <c r="R173"/>
  <c r="P174"/>
  <c r="P173"/>
  <c r="BK174"/>
  <c r="BK173"/>
  <c r="J173"/>
  <c r="J174"/>
  <c r="BE174"/>
  <c r="J68"/>
  <c r="BI171"/>
  <c r="BH171"/>
  <c r="BG171"/>
  <c r="BF171"/>
  <c r="T171"/>
  <c r="T170"/>
  <c r="R171"/>
  <c r="R170"/>
  <c r="P171"/>
  <c r="P170"/>
  <c r="BK171"/>
  <c r="BK170"/>
  <c r="J170"/>
  <c r="J171"/>
  <c r="BE171"/>
  <c r="J67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6"/>
  <c r="BH156"/>
  <c r="BG156"/>
  <c r="BF156"/>
  <c r="T156"/>
  <c r="T155"/>
  <c r="R156"/>
  <c r="R155"/>
  <c r="P156"/>
  <c r="P155"/>
  <c r="BK156"/>
  <c r="BK155"/>
  <c r="J155"/>
  <c r="J156"/>
  <c r="BE156"/>
  <c r="J66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/>
  <c r="J150"/>
  <c r="BE150"/>
  <c r="J65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64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1"/>
  <c r="F39"/>
  <c i="1" r="BD63"/>
  <c i="7" r="BH101"/>
  <c r="F38"/>
  <c i="1" r="BC63"/>
  <c i="7" r="BG101"/>
  <c r="F37"/>
  <c i="1" r="BB63"/>
  <c i="7" r="BF101"/>
  <c r="J36"/>
  <c i="1" r="AW63"/>
  <c i="7" r="F36"/>
  <c i="1" r="BA63"/>
  <c i="7" r="T101"/>
  <c r="T100"/>
  <c r="T99"/>
  <c r="T98"/>
  <c r="R101"/>
  <c r="R100"/>
  <c r="R99"/>
  <c r="R98"/>
  <c r="P101"/>
  <c r="P100"/>
  <c r="P99"/>
  <c r="P98"/>
  <c i="1" r="AU63"/>
  <c i="7" r="BK101"/>
  <c r="BK100"/>
  <c r="J100"/>
  <c r="BK99"/>
  <c r="J99"/>
  <c r="BK98"/>
  <c r="J98"/>
  <c r="J61"/>
  <c r="J101"/>
  <c r="BE101"/>
  <c r="J35"/>
  <c i="1" r="AV63"/>
  <c i="7" r="F35"/>
  <c i="1" r="AZ63"/>
  <c i="7" r="J63"/>
  <c r="J62"/>
  <c r="F92"/>
  <c r="E90"/>
  <c r="J79"/>
  <c r="J31"/>
  <c r="J30"/>
  <c r="J32"/>
  <c i="1" r="AG63"/>
  <c i="7" r="F54"/>
  <c r="E52"/>
  <c r="J41"/>
  <c r="J24"/>
  <c r="E24"/>
  <c r="J95"/>
  <c r="J57"/>
  <c r="J23"/>
  <c r="J21"/>
  <c r="E21"/>
  <c r="J94"/>
  <c r="J56"/>
  <c r="J20"/>
  <c r="J18"/>
  <c r="E18"/>
  <c r="F95"/>
  <c r="F57"/>
  <c r="J17"/>
  <c r="J15"/>
  <c r="E15"/>
  <c r="F94"/>
  <c r="F56"/>
  <c r="J14"/>
  <c r="J12"/>
  <c r="J92"/>
  <c r="J54"/>
  <c r="E7"/>
  <c r="E88"/>
  <c r="E50"/>
  <c i="6" r="J39"/>
  <c r="J38"/>
  <c i="1" r="AY62"/>
  <c i="6" r="J37"/>
  <c i="1" r="AX62"/>
  <c i="6"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0"/>
  <c r="F39"/>
  <c i="1" r="BD62"/>
  <c i="6" r="BH90"/>
  <c r="F38"/>
  <c i="1" r="BC62"/>
  <c i="6" r="BG90"/>
  <c r="F37"/>
  <c i="1" r="BB62"/>
  <c i="6" r="BF90"/>
  <c r="J36"/>
  <c i="1" r="AW62"/>
  <c i="6" r="F36"/>
  <c i="1" r="BA62"/>
  <c i="6" r="T90"/>
  <c r="T89"/>
  <c r="T88"/>
  <c r="T87"/>
  <c r="R90"/>
  <c r="R89"/>
  <c r="R88"/>
  <c r="R87"/>
  <c r="P90"/>
  <c r="P89"/>
  <c r="P88"/>
  <c r="P87"/>
  <c i="1" r="AU62"/>
  <c i="6" r="BK90"/>
  <c r="BK89"/>
  <c r="J89"/>
  <c r="BK88"/>
  <c r="J88"/>
  <c r="BK87"/>
  <c r="J87"/>
  <c r="J61"/>
  <c r="J90"/>
  <c r="BE90"/>
  <c r="J35"/>
  <c i="1" r="AV62"/>
  <c i="6" r="F35"/>
  <c i="1" r="AZ62"/>
  <c i="6" r="J63"/>
  <c r="J62"/>
  <c r="J84"/>
  <c r="J83"/>
  <c r="F83"/>
  <c r="F81"/>
  <c r="E79"/>
  <c r="J68"/>
  <c r="J31"/>
  <c r="J30"/>
  <c r="J32"/>
  <c i="1" r="AG62"/>
  <c i="6" r="J57"/>
  <c r="J56"/>
  <c r="F56"/>
  <c r="F54"/>
  <c r="E52"/>
  <c r="J41"/>
  <c r="J18"/>
  <c r="E18"/>
  <c r="F84"/>
  <c r="F57"/>
  <c r="J17"/>
  <c r="J12"/>
  <c r="J81"/>
  <c r="J54"/>
  <c r="E7"/>
  <c r="E77"/>
  <c r="E50"/>
  <c i="5" r="J39"/>
  <c r="J38"/>
  <c i="1" r="AY61"/>
  <c i="5" r="J37"/>
  <c i="1" r="AX61"/>
  <c i="5" r="BI719"/>
  <c r="BH719"/>
  <c r="BG719"/>
  <c r="BF719"/>
  <c r="T719"/>
  <c r="T718"/>
  <c r="R719"/>
  <c r="R718"/>
  <c r="P719"/>
  <c r="P718"/>
  <c r="BK719"/>
  <c r="BK718"/>
  <c r="J718"/>
  <c r="J719"/>
  <c r="BE719"/>
  <c r="J78"/>
  <c r="BI716"/>
  <c r="BH716"/>
  <c r="BG716"/>
  <c r="BF716"/>
  <c r="T716"/>
  <c r="T715"/>
  <c r="R716"/>
  <c r="R715"/>
  <c r="P716"/>
  <c r="P715"/>
  <c r="BK716"/>
  <c r="BK715"/>
  <c r="J715"/>
  <c r="J716"/>
  <c r="BE716"/>
  <c r="J77"/>
  <c r="BI713"/>
  <c r="BH713"/>
  <c r="BG713"/>
  <c r="BF713"/>
  <c r="T713"/>
  <c r="T712"/>
  <c r="R713"/>
  <c r="R712"/>
  <c r="P713"/>
  <c r="P712"/>
  <c r="BK713"/>
  <c r="BK712"/>
  <c r="J712"/>
  <c r="J713"/>
  <c r="BE713"/>
  <c r="J76"/>
  <c r="BI711"/>
  <c r="BH711"/>
  <c r="BG711"/>
  <c r="BF711"/>
  <c r="T711"/>
  <c r="R711"/>
  <c r="P711"/>
  <c r="BK711"/>
  <c r="J711"/>
  <c r="BE711"/>
  <c r="BI709"/>
  <c r="BH709"/>
  <c r="BG709"/>
  <c r="BF709"/>
  <c r="T709"/>
  <c r="R709"/>
  <c r="P709"/>
  <c r="BK709"/>
  <c r="J709"/>
  <c r="BE709"/>
  <c r="BI707"/>
  <c r="BH707"/>
  <c r="BG707"/>
  <c r="BF707"/>
  <c r="T707"/>
  <c r="R707"/>
  <c r="P707"/>
  <c r="BK707"/>
  <c r="J707"/>
  <c r="BE707"/>
  <c r="BI706"/>
  <c r="BH706"/>
  <c r="BG706"/>
  <c r="BF706"/>
  <c r="T706"/>
  <c r="R706"/>
  <c r="P706"/>
  <c r="BK706"/>
  <c r="J706"/>
  <c r="BE706"/>
  <c r="BI704"/>
  <c r="BH704"/>
  <c r="BG704"/>
  <c r="BF704"/>
  <c r="T704"/>
  <c r="R704"/>
  <c r="P704"/>
  <c r="BK704"/>
  <c r="J704"/>
  <c r="BE704"/>
  <c r="BI703"/>
  <c r="BH703"/>
  <c r="BG703"/>
  <c r="BF703"/>
  <c r="T703"/>
  <c r="T702"/>
  <c r="T701"/>
  <c r="R703"/>
  <c r="R702"/>
  <c r="R701"/>
  <c r="P703"/>
  <c r="P702"/>
  <c r="P701"/>
  <c r="BK703"/>
  <c r="BK702"/>
  <c r="J702"/>
  <c r="BK701"/>
  <c r="J701"/>
  <c r="J703"/>
  <c r="BE703"/>
  <c r="J75"/>
  <c r="J74"/>
  <c r="BI700"/>
  <c r="BH700"/>
  <c r="BG700"/>
  <c r="BF700"/>
  <c r="T700"/>
  <c r="R700"/>
  <c r="P700"/>
  <c r="BK700"/>
  <c r="J700"/>
  <c r="BE700"/>
  <c r="BI699"/>
  <c r="BH699"/>
  <c r="BG699"/>
  <c r="BF699"/>
  <c r="T699"/>
  <c r="R699"/>
  <c r="P699"/>
  <c r="BK699"/>
  <c r="J699"/>
  <c r="BE699"/>
  <c r="BI696"/>
  <c r="BH696"/>
  <c r="BG696"/>
  <c r="BF696"/>
  <c r="T696"/>
  <c r="R696"/>
  <c r="P696"/>
  <c r="BK696"/>
  <c r="J696"/>
  <c r="BE696"/>
  <c r="BI690"/>
  <c r="BH690"/>
  <c r="BG690"/>
  <c r="BF690"/>
  <c r="T690"/>
  <c r="R690"/>
  <c r="P690"/>
  <c r="BK690"/>
  <c r="J690"/>
  <c r="BE690"/>
  <c r="BI689"/>
  <c r="BH689"/>
  <c r="BG689"/>
  <c r="BF689"/>
  <c r="T689"/>
  <c r="R689"/>
  <c r="P689"/>
  <c r="BK689"/>
  <c r="J689"/>
  <c r="BE689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2"/>
  <c r="BH672"/>
  <c r="BG672"/>
  <c r="BF672"/>
  <c r="T672"/>
  <c r="R672"/>
  <c r="P672"/>
  <c r="BK672"/>
  <c r="J672"/>
  <c r="BE672"/>
  <c r="BI671"/>
  <c r="BH671"/>
  <c r="BG671"/>
  <c r="BF671"/>
  <c r="T671"/>
  <c r="R671"/>
  <c r="P671"/>
  <c r="BK671"/>
  <c r="J671"/>
  <c r="BE671"/>
  <c r="BI668"/>
  <c r="BH668"/>
  <c r="BG668"/>
  <c r="BF668"/>
  <c r="T668"/>
  <c r="R668"/>
  <c r="P668"/>
  <c r="BK668"/>
  <c r="J668"/>
  <c r="BE668"/>
  <c r="BI662"/>
  <c r="BH662"/>
  <c r="BG662"/>
  <c r="BF662"/>
  <c r="T662"/>
  <c r="R662"/>
  <c r="P662"/>
  <c r="BK662"/>
  <c r="J662"/>
  <c r="BE662"/>
  <c r="BI659"/>
  <c r="BH659"/>
  <c r="BG659"/>
  <c r="BF659"/>
  <c r="T659"/>
  <c r="R659"/>
  <c r="P659"/>
  <c r="BK659"/>
  <c r="J659"/>
  <c r="BE659"/>
  <c r="BI656"/>
  <c r="BH656"/>
  <c r="BG656"/>
  <c r="BF656"/>
  <c r="T656"/>
  <c r="R656"/>
  <c r="P656"/>
  <c r="BK656"/>
  <c r="J656"/>
  <c r="BE656"/>
  <c r="BI653"/>
  <c r="BH653"/>
  <c r="BG653"/>
  <c r="BF653"/>
  <c r="T653"/>
  <c r="R653"/>
  <c r="P653"/>
  <c r="BK653"/>
  <c r="J653"/>
  <c r="BE653"/>
  <c r="BI641"/>
  <c r="BH641"/>
  <c r="BG641"/>
  <c r="BF641"/>
  <c r="T641"/>
  <c r="R641"/>
  <c r="P641"/>
  <c r="BK641"/>
  <c r="J641"/>
  <c r="BE641"/>
  <c r="BI638"/>
  <c r="BH638"/>
  <c r="BG638"/>
  <c r="BF638"/>
  <c r="T638"/>
  <c r="R638"/>
  <c r="P638"/>
  <c r="BK638"/>
  <c r="J638"/>
  <c r="BE638"/>
  <c r="BI629"/>
  <c r="BH629"/>
  <c r="BG629"/>
  <c r="BF629"/>
  <c r="T629"/>
  <c r="R629"/>
  <c r="P629"/>
  <c r="BK629"/>
  <c r="J629"/>
  <c r="BE629"/>
  <c r="BI626"/>
  <c r="BH626"/>
  <c r="BG626"/>
  <c r="BF626"/>
  <c r="T626"/>
  <c r="R626"/>
  <c r="P626"/>
  <c r="BK626"/>
  <c r="J626"/>
  <c r="BE626"/>
  <c r="BI622"/>
  <c r="BH622"/>
  <c r="BG622"/>
  <c r="BF622"/>
  <c r="T622"/>
  <c r="R622"/>
  <c r="P622"/>
  <c r="BK622"/>
  <c r="J622"/>
  <c r="BE622"/>
  <c r="BI619"/>
  <c r="BH619"/>
  <c r="BG619"/>
  <c r="BF619"/>
  <c r="T619"/>
  <c r="R619"/>
  <c r="P619"/>
  <c r="BK619"/>
  <c r="J619"/>
  <c r="BE619"/>
  <c r="BI615"/>
  <c r="BH615"/>
  <c r="BG615"/>
  <c r="BF615"/>
  <c r="T615"/>
  <c r="T614"/>
  <c r="T613"/>
  <c r="R615"/>
  <c r="R614"/>
  <c r="R613"/>
  <c r="P615"/>
  <c r="P614"/>
  <c r="P613"/>
  <c r="BK615"/>
  <c r="BK614"/>
  <c r="J614"/>
  <c r="BK613"/>
  <c r="J613"/>
  <c r="J615"/>
  <c r="BE615"/>
  <c r="J73"/>
  <c r="J72"/>
  <c r="BI612"/>
  <c r="BH612"/>
  <c r="BG612"/>
  <c r="BF612"/>
  <c r="T612"/>
  <c r="T611"/>
  <c r="R612"/>
  <c r="R611"/>
  <c r="P612"/>
  <c r="P611"/>
  <c r="BK612"/>
  <c r="BK611"/>
  <c r="J611"/>
  <c r="J612"/>
  <c r="BE612"/>
  <c r="J71"/>
  <c r="BI606"/>
  <c r="BH606"/>
  <c r="BG606"/>
  <c r="BF606"/>
  <c r="T606"/>
  <c r="R606"/>
  <c r="P606"/>
  <c r="BK606"/>
  <c r="J606"/>
  <c r="BE606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7"/>
  <c r="BH597"/>
  <c r="BG597"/>
  <c r="BF597"/>
  <c r="T597"/>
  <c r="R597"/>
  <c r="P597"/>
  <c r="BK597"/>
  <c r="J597"/>
  <c r="BE597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3"/>
  <c r="BH583"/>
  <c r="BG583"/>
  <c r="BF583"/>
  <c r="T583"/>
  <c r="R583"/>
  <c r="P583"/>
  <c r="BK583"/>
  <c r="J583"/>
  <c r="BE583"/>
  <c r="BI578"/>
  <c r="BH578"/>
  <c r="BG578"/>
  <c r="BF578"/>
  <c r="T578"/>
  <c r="T577"/>
  <c r="R578"/>
  <c r="R577"/>
  <c r="P578"/>
  <c r="P577"/>
  <c r="BK578"/>
  <c r="BK577"/>
  <c r="J577"/>
  <c r="J578"/>
  <c r="BE578"/>
  <c r="J70"/>
  <c r="BI574"/>
  <c r="BH574"/>
  <c r="BG574"/>
  <c r="BF574"/>
  <c r="T574"/>
  <c r="R574"/>
  <c r="P574"/>
  <c r="BK574"/>
  <c r="J574"/>
  <c r="BE574"/>
  <c r="BI571"/>
  <c r="BH571"/>
  <c r="BG571"/>
  <c r="BF571"/>
  <c r="T571"/>
  <c r="R571"/>
  <c r="P571"/>
  <c r="BK571"/>
  <c r="J571"/>
  <c r="BE571"/>
  <c r="BI566"/>
  <c r="BH566"/>
  <c r="BG566"/>
  <c r="BF566"/>
  <c r="T566"/>
  <c r="R566"/>
  <c r="P566"/>
  <c r="BK566"/>
  <c r="J566"/>
  <c r="BE566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56"/>
  <c r="BH556"/>
  <c r="BG556"/>
  <c r="BF556"/>
  <c r="T556"/>
  <c r="R556"/>
  <c r="P556"/>
  <c r="BK556"/>
  <c r="J556"/>
  <c r="BE556"/>
  <c r="BI550"/>
  <c r="BH550"/>
  <c r="BG550"/>
  <c r="BF550"/>
  <c r="T550"/>
  <c r="R550"/>
  <c r="P550"/>
  <c r="BK550"/>
  <c r="J550"/>
  <c r="BE550"/>
  <c r="BI547"/>
  <c r="BH547"/>
  <c r="BG547"/>
  <c r="BF547"/>
  <c r="T547"/>
  <c r="R547"/>
  <c r="P547"/>
  <c r="BK547"/>
  <c r="J547"/>
  <c r="BE547"/>
  <c r="BI544"/>
  <c r="BH544"/>
  <c r="BG544"/>
  <c r="BF544"/>
  <c r="T544"/>
  <c r="R544"/>
  <c r="P544"/>
  <c r="BK544"/>
  <c r="J544"/>
  <c r="BE544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6"/>
  <c r="BH536"/>
  <c r="BG536"/>
  <c r="BF536"/>
  <c r="T536"/>
  <c r="R536"/>
  <c r="P536"/>
  <c r="BK536"/>
  <c r="J536"/>
  <c r="BE536"/>
  <c r="BI530"/>
  <c r="BH530"/>
  <c r="BG530"/>
  <c r="BF530"/>
  <c r="T530"/>
  <c r="R530"/>
  <c r="P530"/>
  <c r="BK530"/>
  <c r="J530"/>
  <c r="BE530"/>
  <c r="BI524"/>
  <c r="BH524"/>
  <c r="BG524"/>
  <c r="BF524"/>
  <c r="T524"/>
  <c r="R524"/>
  <c r="P524"/>
  <c r="BK524"/>
  <c r="J524"/>
  <c r="BE524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5"/>
  <c r="BH515"/>
  <c r="BG515"/>
  <c r="BF515"/>
  <c r="T515"/>
  <c r="R515"/>
  <c r="P515"/>
  <c r="BK515"/>
  <c r="J515"/>
  <c r="BE515"/>
  <c r="BI513"/>
  <c r="BH513"/>
  <c r="BG513"/>
  <c r="BF513"/>
  <c r="T513"/>
  <c r="R513"/>
  <c r="P513"/>
  <c r="BK513"/>
  <c r="J513"/>
  <c r="BE513"/>
  <c r="BI504"/>
  <c r="BH504"/>
  <c r="BG504"/>
  <c r="BF504"/>
  <c r="T504"/>
  <c r="R504"/>
  <c r="P504"/>
  <c r="BK504"/>
  <c r="J504"/>
  <c r="BE504"/>
  <c r="BI503"/>
  <c r="BH503"/>
  <c r="BG503"/>
  <c r="BF503"/>
  <c r="T503"/>
  <c r="R503"/>
  <c r="P503"/>
  <c r="BK503"/>
  <c r="J503"/>
  <c r="BE503"/>
  <c r="BI497"/>
  <c r="BH497"/>
  <c r="BG497"/>
  <c r="BF497"/>
  <c r="T497"/>
  <c r="R497"/>
  <c r="P497"/>
  <c r="BK497"/>
  <c r="J497"/>
  <c r="BE497"/>
  <c r="BI494"/>
  <c r="BH494"/>
  <c r="BG494"/>
  <c r="BF494"/>
  <c r="T494"/>
  <c r="R494"/>
  <c r="P494"/>
  <c r="BK494"/>
  <c r="J494"/>
  <c r="BE494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2"/>
  <c r="BH482"/>
  <c r="BG482"/>
  <c r="BF482"/>
  <c r="T482"/>
  <c r="R482"/>
  <c r="P482"/>
  <c r="BK482"/>
  <c r="J482"/>
  <c r="BE482"/>
  <c r="BI481"/>
  <c r="BH481"/>
  <c r="BG481"/>
  <c r="BF481"/>
  <c r="T481"/>
  <c r="R481"/>
  <c r="P481"/>
  <c r="BK481"/>
  <c r="J481"/>
  <c r="BE481"/>
  <c r="BI480"/>
  <c r="BH480"/>
  <c r="BG480"/>
  <c r="BF480"/>
  <c r="T480"/>
  <c r="R480"/>
  <c r="P480"/>
  <c r="BK480"/>
  <c r="J480"/>
  <c r="BE480"/>
  <c r="BI479"/>
  <c r="BH479"/>
  <c r="BG479"/>
  <c r="BF479"/>
  <c r="T479"/>
  <c r="R479"/>
  <c r="P479"/>
  <c r="BK479"/>
  <c r="J479"/>
  <c r="BE479"/>
  <c r="BI478"/>
  <c r="BH478"/>
  <c r="BG478"/>
  <c r="BF478"/>
  <c r="T478"/>
  <c r="R478"/>
  <c r="P478"/>
  <c r="BK478"/>
  <c r="J478"/>
  <c r="BE478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7"/>
  <c r="BH467"/>
  <c r="BG467"/>
  <c r="BF467"/>
  <c r="T467"/>
  <c r="T466"/>
  <c r="R467"/>
  <c r="R466"/>
  <c r="P467"/>
  <c r="P466"/>
  <c r="BK467"/>
  <c r="BK466"/>
  <c r="J466"/>
  <c r="J467"/>
  <c r="BE467"/>
  <c r="J69"/>
  <c r="BI463"/>
  <c r="BH463"/>
  <c r="BG463"/>
  <c r="BF463"/>
  <c r="T463"/>
  <c r="R463"/>
  <c r="P463"/>
  <c r="BK463"/>
  <c r="J463"/>
  <c r="BE463"/>
  <c r="BI453"/>
  <c r="BH453"/>
  <c r="BG453"/>
  <c r="BF453"/>
  <c r="T453"/>
  <c r="R453"/>
  <c r="P453"/>
  <c r="BK453"/>
  <c r="J453"/>
  <c r="BE453"/>
  <c r="BI443"/>
  <c r="BH443"/>
  <c r="BG443"/>
  <c r="BF443"/>
  <c r="T443"/>
  <c r="T442"/>
  <c r="R443"/>
  <c r="R442"/>
  <c r="P443"/>
  <c r="P442"/>
  <c r="BK443"/>
  <c r="BK442"/>
  <c r="J442"/>
  <c r="J443"/>
  <c r="BE443"/>
  <c r="J68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T417"/>
  <c r="R418"/>
  <c r="R417"/>
  <c r="P418"/>
  <c r="P417"/>
  <c r="BK418"/>
  <c r="BK417"/>
  <c r="J417"/>
  <c r="J418"/>
  <c r="BE418"/>
  <c r="J67"/>
  <c r="BI408"/>
  <c r="BH408"/>
  <c r="BG408"/>
  <c r="BF408"/>
  <c r="T408"/>
  <c r="R408"/>
  <c r="P408"/>
  <c r="BK408"/>
  <c r="J408"/>
  <c r="BE408"/>
  <c r="BI402"/>
  <c r="BH402"/>
  <c r="BG402"/>
  <c r="BF402"/>
  <c r="T402"/>
  <c r="R402"/>
  <c r="P402"/>
  <c r="BK402"/>
  <c r="J402"/>
  <c r="BE402"/>
  <c r="BI396"/>
  <c r="BH396"/>
  <c r="BG396"/>
  <c r="BF396"/>
  <c r="T396"/>
  <c r="R396"/>
  <c r="P396"/>
  <c r="BK396"/>
  <c r="J396"/>
  <c r="BE396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1"/>
  <c r="BH361"/>
  <c r="BG361"/>
  <c r="BF361"/>
  <c r="T361"/>
  <c r="T360"/>
  <c r="R361"/>
  <c r="R360"/>
  <c r="P361"/>
  <c r="P360"/>
  <c r="BK361"/>
  <c r="BK360"/>
  <c r="J360"/>
  <c r="J361"/>
  <c r="BE361"/>
  <c r="J66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4"/>
  <c r="BH334"/>
  <c r="BG334"/>
  <c r="BF334"/>
  <c r="T334"/>
  <c r="R334"/>
  <c r="P334"/>
  <c r="BK334"/>
  <c r="J334"/>
  <c r="BE334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3"/>
  <c r="BH303"/>
  <c r="BG303"/>
  <c r="BF303"/>
  <c r="T303"/>
  <c r="R303"/>
  <c r="P303"/>
  <c r="BK303"/>
  <c r="J303"/>
  <c r="BE303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3"/>
  <c r="BH293"/>
  <c r="BG293"/>
  <c r="BF293"/>
  <c r="T293"/>
  <c r="T292"/>
  <c r="R293"/>
  <c r="R292"/>
  <c r="P293"/>
  <c r="P292"/>
  <c r="BK293"/>
  <c r="BK292"/>
  <c r="J292"/>
  <c r="J293"/>
  <c r="BE293"/>
  <c r="J65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7"/>
  <c r="BH257"/>
  <c r="BG257"/>
  <c r="BF257"/>
  <c r="T257"/>
  <c r="T256"/>
  <c r="R257"/>
  <c r="R256"/>
  <c r="P257"/>
  <c r="P256"/>
  <c r="BK257"/>
  <c r="BK256"/>
  <c r="J256"/>
  <c r="J257"/>
  <c r="BE257"/>
  <c r="J6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1"/>
  <c r="BH241"/>
  <c r="BG241"/>
  <c r="BF241"/>
  <c r="T241"/>
  <c r="R241"/>
  <c r="P241"/>
  <c r="BK241"/>
  <c r="J241"/>
  <c r="BE241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56"/>
  <c r="BH156"/>
  <c r="BG156"/>
  <c r="BF156"/>
  <c r="T156"/>
  <c r="R156"/>
  <c r="P156"/>
  <c r="BK156"/>
  <c r="J156"/>
  <c r="BE156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28"/>
  <c r="BH128"/>
  <c r="BG128"/>
  <c r="BF128"/>
  <c r="T128"/>
  <c r="R128"/>
  <c r="P128"/>
  <c r="BK128"/>
  <c r="J128"/>
  <c r="BE128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F39"/>
  <c i="1" r="BD61"/>
  <c i="5" r="BH105"/>
  <c r="F38"/>
  <c i="1" r="BC61"/>
  <c i="5" r="BG105"/>
  <c r="F37"/>
  <c i="1" r="BB61"/>
  <c i="5" r="BF105"/>
  <c r="J36"/>
  <c i="1" r="AW61"/>
  <c i="5" r="F36"/>
  <c i="1" r="BA61"/>
  <c i="5" r="T105"/>
  <c r="T104"/>
  <c r="T103"/>
  <c r="T102"/>
  <c r="R105"/>
  <c r="R104"/>
  <c r="R103"/>
  <c r="R102"/>
  <c r="P105"/>
  <c r="P104"/>
  <c r="P103"/>
  <c r="P102"/>
  <c i="1" r="AU61"/>
  <c i="5" r="BK105"/>
  <c r="BK104"/>
  <c r="J104"/>
  <c r="BK103"/>
  <c r="J103"/>
  <c r="BK102"/>
  <c r="J102"/>
  <c r="J61"/>
  <c r="J105"/>
  <c r="BE105"/>
  <c r="J35"/>
  <c i="1" r="AV61"/>
  <c i="5" r="F35"/>
  <c i="1" r="AZ61"/>
  <c i="5" r="J63"/>
  <c r="J62"/>
  <c r="J99"/>
  <c r="J98"/>
  <c r="F98"/>
  <c r="F96"/>
  <c r="E94"/>
  <c r="J83"/>
  <c r="J31"/>
  <c r="J30"/>
  <c r="J32"/>
  <c i="1" r="AG61"/>
  <c i="5" r="J57"/>
  <c r="J56"/>
  <c r="F56"/>
  <c r="F54"/>
  <c r="E52"/>
  <c r="J41"/>
  <c r="J18"/>
  <c r="E18"/>
  <c r="F99"/>
  <c r="F57"/>
  <c r="J17"/>
  <c r="J12"/>
  <c r="J96"/>
  <c r="J54"/>
  <c r="E7"/>
  <c r="E92"/>
  <c r="E50"/>
  <c i="4" r="J39"/>
  <c r="J38"/>
  <c i="1" r="AY60"/>
  <c i="4" r="J37"/>
  <c i="1" r="AX60"/>
  <c i="4" r="BI139"/>
  <c r="BH139"/>
  <c r="BG139"/>
  <c r="BF139"/>
  <c r="T139"/>
  <c r="T138"/>
  <c r="R139"/>
  <c r="R138"/>
  <c r="P139"/>
  <c r="P138"/>
  <c r="BK139"/>
  <c r="BK138"/>
  <c r="J138"/>
  <c r="J139"/>
  <c r="BE139"/>
  <c r="J69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68"/>
  <c r="J67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6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T116"/>
  <c r="R117"/>
  <c r="R116"/>
  <c r="P117"/>
  <c r="P116"/>
  <c r="BK117"/>
  <c r="BK116"/>
  <c r="J116"/>
  <c r="J117"/>
  <c r="BE117"/>
  <c r="J6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64"/>
  <c r="BI96"/>
  <c r="F39"/>
  <c i="1" r="BD60"/>
  <c i="4" r="BH96"/>
  <c r="F38"/>
  <c i="1" r="BC60"/>
  <c i="4" r="BG96"/>
  <c r="F37"/>
  <c i="1" r="BB60"/>
  <c i="4" r="BF96"/>
  <c r="J36"/>
  <c i="1" r="AW60"/>
  <c i="4" r="F36"/>
  <c i="1" r="BA60"/>
  <c i="4" r="T96"/>
  <c r="T95"/>
  <c r="T94"/>
  <c r="T93"/>
  <c r="R96"/>
  <c r="R95"/>
  <c r="R94"/>
  <c r="R93"/>
  <c r="P96"/>
  <c r="P95"/>
  <c r="P94"/>
  <c r="P93"/>
  <c i="1" r="AU60"/>
  <c i="4" r="BK96"/>
  <c r="BK95"/>
  <c r="J95"/>
  <c r="BK94"/>
  <c r="J94"/>
  <c r="BK93"/>
  <c r="J93"/>
  <c r="J61"/>
  <c r="J96"/>
  <c r="BE96"/>
  <c r="J35"/>
  <c i="1" r="AV60"/>
  <c i="4" r="F35"/>
  <c i="1" r="AZ60"/>
  <c i="4" r="J63"/>
  <c r="J62"/>
  <c r="F87"/>
  <c r="E85"/>
  <c r="J74"/>
  <c r="J31"/>
  <c r="J30"/>
  <c r="J32"/>
  <c i="1" r="AG60"/>
  <c i="4" r="F54"/>
  <c r="E52"/>
  <c r="J41"/>
  <c r="J24"/>
  <c r="E24"/>
  <c r="J90"/>
  <c r="J57"/>
  <c r="J23"/>
  <c r="J21"/>
  <c r="E21"/>
  <c r="J89"/>
  <c r="J56"/>
  <c r="J20"/>
  <c r="J18"/>
  <c r="E18"/>
  <c r="F90"/>
  <c r="F57"/>
  <c r="J17"/>
  <c r="J15"/>
  <c r="E15"/>
  <c r="F89"/>
  <c r="F56"/>
  <c r="J14"/>
  <c r="J12"/>
  <c r="J87"/>
  <c r="J54"/>
  <c r="E7"/>
  <c r="E83"/>
  <c r="E50"/>
  <c i="3" r="J39"/>
  <c r="J38"/>
  <c i="1" r="AY59"/>
  <c i="3" r="J37"/>
  <c i="1" r="AX59"/>
  <c i="3" r="BI124"/>
  <c r="BH124"/>
  <c r="BG124"/>
  <c r="BF124"/>
  <c r="T124"/>
  <c r="T123"/>
  <c r="T122"/>
  <c r="R124"/>
  <c r="R123"/>
  <c r="R122"/>
  <c r="P124"/>
  <c r="P123"/>
  <c r="P122"/>
  <c r="BK124"/>
  <c r="BK123"/>
  <c r="J123"/>
  <c r="BK122"/>
  <c r="J122"/>
  <c r="J124"/>
  <c r="BE124"/>
  <c r="J65"/>
  <c r="J64"/>
  <c r="BI120"/>
  <c r="BH120"/>
  <c r="BG120"/>
  <c r="BF120"/>
  <c r="T120"/>
  <c r="R120"/>
  <c r="P120"/>
  <c r="BK120"/>
  <c r="J120"/>
  <c r="BE120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92"/>
  <c r="F39"/>
  <c i="1" r="BD59"/>
  <c i="3" r="BH92"/>
  <c r="F38"/>
  <c i="1" r="BC59"/>
  <c i="3" r="BG92"/>
  <c r="F37"/>
  <c i="1" r="BB59"/>
  <c i="3" r="BF92"/>
  <c r="J36"/>
  <c i="1" r="AW59"/>
  <c i="3" r="F36"/>
  <c i="1" r="BA59"/>
  <c i="3" r="T92"/>
  <c r="T91"/>
  <c r="T90"/>
  <c r="T89"/>
  <c r="R92"/>
  <c r="R91"/>
  <c r="R90"/>
  <c r="R89"/>
  <c r="P92"/>
  <c r="P91"/>
  <c r="P90"/>
  <c r="P89"/>
  <c i="1" r="AU59"/>
  <c i="3" r="BK92"/>
  <c r="BK91"/>
  <c r="J91"/>
  <c r="BK90"/>
  <c r="J90"/>
  <c r="BK89"/>
  <c r="J89"/>
  <c r="J61"/>
  <c r="J92"/>
  <c r="BE92"/>
  <c r="J35"/>
  <c i="1" r="AV59"/>
  <c i="3" r="F35"/>
  <c i="1" r="AZ59"/>
  <c i="3" r="J63"/>
  <c r="J62"/>
  <c r="F83"/>
  <c r="E81"/>
  <c r="J70"/>
  <c r="J31"/>
  <c r="J30"/>
  <c r="J32"/>
  <c i="1" r="AG59"/>
  <c i="3" r="F54"/>
  <c r="E52"/>
  <c r="J41"/>
  <c r="J24"/>
  <c r="E24"/>
  <c r="J86"/>
  <c r="J57"/>
  <c r="J23"/>
  <c r="J21"/>
  <c r="E21"/>
  <c r="J85"/>
  <c r="J56"/>
  <c r="J20"/>
  <c r="J18"/>
  <c r="E18"/>
  <c r="F86"/>
  <c r="F57"/>
  <c r="J17"/>
  <c r="J15"/>
  <c r="E15"/>
  <c r="F85"/>
  <c r="F56"/>
  <c r="J14"/>
  <c r="J12"/>
  <c r="J83"/>
  <c r="J54"/>
  <c r="E7"/>
  <c r="E79"/>
  <c r="E50"/>
  <c i="2" r="J39"/>
  <c r="J38"/>
  <c i="1" r="AY58"/>
  <c i="2" r="J37"/>
  <c i="1" r="AX58"/>
  <c i="2"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/>
  <c r="J111"/>
  <c r="BE111"/>
  <c r="J65"/>
  <c r="BI108"/>
  <c r="BH108"/>
  <c r="BG108"/>
  <c r="BF108"/>
  <c r="T108"/>
  <c r="T107"/>
  <c r="R108"/>
  <c r="R107"/>
  <c r="P108"/>
  <c r="P107"/>
  <c r="BK108"/>
  <c r="BK107"/>
  <c r="J107"/>
  <c r="J108"/>
  <c r="BE108"/>
  <c r="J64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F39"/>
  <c i="1" r="BD58"/>
  <c i="2" r="BH92"/>
  <c r="F38"/>
  <c i="1" r="BC58"/>
  <c i="2" r="BG92"/>
  <c r="F37"/>
  <c i="1" r="BB58"/>
  <c i="2" r="BF92"/>
  <c r="J36"/>
  <c i="1" r="AW58"/>
  <c i="2" r="F36"/>
  <c i="1" r="BA58"/>
  <c i="2" r="T92"/>
  <c r="T91"/>
  <c r="T90"/>
  <c r="T89"/>
  <c r="R92"/>
  <c r="R91"/>
  <c r="R90"/>
  <c r="R89"/>
  <c r="P92"/>
  <c r="P91"/>
  <c r="P90"/>
  <c r="P89"/>
  <c i="1" r="AU58"/>
  <c i="2" r="BK92"/>
  <c r="BK91"/>
  <c r="J91"/>
  <c r="BK90"/>
  <c r="J90"/>
  <c r="BK89"/>
  <c r="J89"/>
  <c r="J61"/>
  <c r="J92"/>
  <c r="BE92"/>
  <c r="J35"/>
  <c i="1" r="AV58"/>
  <c i="2" r="F35"/>
  <c i="1" r="AZ58"/>
  <c i="2" r="J63"/>
  <c r="J62"/>
  <c r="J86"/>
  <c r="J85"/>
  <c r="F85"/>
  <c r="F83"/>
  <c r="E81"/>
  <c r="J70"/>
  <c r="J31"/>
  <c r="J30"/>
  <c r="J32"/>
  <c i="1" r="AG58"/>
  <c i="2" r="J57"/>
  <c r="J56"/>
  <c r="F56"/>
  <c r="F54"/>
  <c r="E52"/>
  <c r="J41"/>
  <c r="J18"/>
  <c r="E18"/>
  <c r="F86"/>
  <c r="F57"/>
  <c r="J17"/>
  <c r="J12"/>
  <c r="J83"/>
  <c r="J54"/>
  <c r="E7"/>
  <c r="E79"/>
  <c r="E50"/>
  <c i="1" r="AK27"/>
  <c r="BD57"/>
  <c r="W36"/>
  <c r="BC57"/>
  <c r="W35"/>
  <c r="BB57"/>
  <c r="W34"/>
  <c r="BA57"/>
  <c r="W33"/>
  <c r="AZ57"/>
  <c r="W32"/>
  <c r="AY57"/>
  <c r="AX57"/>
  <c r="AW57"/>
  <c r="AK33"/>
  <c r="AV57"/>
  <c r="AK32"/>
  <c r="AU57"/>
  <c r="AT57"/>
  <c r="AS57"/>
  <c r="AG57"/>
  <c r="AK26"/>
  <c r="AK29"/>
  <c r="AG67"/>
  <c r="AT63"/>
  <c r="AN63"/>
  <c r="AT62"/>
  <c r="AN62"/>
  <c r="AT61"/>
  <c r="AN61"/>
  <c r="AT60"/>
  <c r="AN60"/>
  <c r="AT59"/>
  <c r="AN59"/>
  <c r="AT58"/>
  <c r="AN58"/>
  <c r="AN57"/>
  <c r="AN67"/>
  <c r="L53"/>
  <c r="AM53"/>
  <c r="AM52"/>
  <c r="L52"/>
  <c r="AM50"/>
  <c r="L50"/>
  <c r="L48"/>
  <c r="L47"/>
  <c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<sst xmlns="http://schemas.openxmlformats.org/spreadsheetml/2006/main">
  <si>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</si>
  <si>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</si>
  <si>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</si>
  <si>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</si>
  <si>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</si>
  <si>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{e43cb209-5f58-4e61-951f-36ee43582dae}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</si>
  <si>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</si>
  <si>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</si>
  <si>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</si>
  <si>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</si>
  <si>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</si>
  <si>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</si>
  <si>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</si>
  <si>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NymbP_E_Soupis</t>
  </si>
  <si>
    <t>Stavba:</t>
  </si>
  <si>
    <t>KSO:</t>
  </si>
  <si>
    <t>821 11</t>
  </si>
  <si>
    <t>CC-CZ:</t>
  </si>
  <si>
    <t>2141</t>
  </si>
  <si>
    <t>Místo:</t>
  </si>
  <si>
    <t>Nymburk</t>
  </si>
  <si>
    <t>Datum:</t>
  </si>
  <si>
    <t>19. 3. 2019</t>
  </si>
  <si>
    <t>CZ-CPA:</t>
  </si>
  <si>
    <t>42.13.20</t>
  </si>
  <si>
    <t>Zadavatel:</t>
  </si>
  <si>
    <t>IČ:</t>
  </si>
  <si>
    <t>Středočeský kraj</t>
  </si>
  <si>
    <t>DIČ:</t>
  </si>
  <si>
    <t>Uchazeč:</t>
  </si>
  <si>
    <t xml:space="preserve"> </t>
  </si>
  <si>
    <t>Projektant:</t>
  </si>
  <si>
    <t>60193280</t>
  </si>
  <si>
    <t xml:space="preserve">VPÚ DECO PRAHA  a.s.</t>
  </si>
  <si>
    <t>CZ60193280	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</si>
  <si>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</si>
  <si>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</si>
  <si>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</si>
  <si>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</si>
  <si>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</si>
  <si>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</si>
  <si>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</si>
  <si>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</si>
  <si>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</si>
  <si>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</si>
  <si>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</si>
  <si>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</si>
  <si>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</si>
  <si>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</si>
  <si>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</si>
  <si>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</si>
  <si>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</si>
  <si>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</si>
  <si>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</si>
  <si>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</si>
  <si>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</si>
  <si>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</si>
  <si>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</si>
  <si>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</si>
  <si>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</si>
  <si>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</si>
  <si>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</si>
  <si>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</si>
  <si>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</si>
  <si>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</si>
  <si>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</si>
  <si>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</si>
  <si>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</si>
  <si>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</si>
  <si>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</si>
  <si>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</si>
  <si>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</si>
  <si>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</si>
  <si>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</si>
  <si>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</si>
  <si>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</si>
  <si>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</si>
  <si>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</si>
  <si>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</si>
  <si>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020</t>
  </si>
  <si>
    <t>Příprava území</t>
  </si>
  <si>
    <t>STA</t>
  </si>
  <si>
    <t>1</t>
  </si>
  <si>
    <t>{cd76e8fc-b79e-43d1-9811-e99c6b33dcd5}</t>
  </si>
  <si>
    <t>821 11 2</t>
  </si>
  <si>
    <t>SO 182</t>
  </si>
  <si>
    <t>DIO</t>
  </si>
  <si>
    <t>{286938ce-be5f-4c4d-9765-0b71a3023ab3}</t>
  </si>
  <si>
    <t>SO 186</t>
  </si>
  <si>
    <t>Stavební úpravy objízdných tras</t>
  </si>
  <si>
    <t>{2b585869-18c1-418c-a45e-966a1ceee85c}</t>
  </si>
  <si>
    <t>SO 201</t>
  </si>
  <si>
    <t>Most ev.č. 330-003</t>
  </si>
  <si>
    <t>{7cdf1ebb-c36f-42b2-8e1f-40c766c1289a}</t>
  </si>
  <si>
    <t>2</t>
  </si>
  <si>
    <t>SO 320</t>
  </si>
  <si>
    <t>Úprava vodoteče</t>
  </si>
  <si>
    <t>{abf26f91-7886-4955-8084-22449e5e6bca}</t>
  </si>
  <si>
    <t>SO 901</t>
  </si>
  <si>
    <t>Provizorní lávka</t>
  </si>
  <si>
    <t>{03448a95-c861-40d6-8df3-bb9ead28d389}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</si>
  <si>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</si>
  <si>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</si>
  <si>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</si>
  <si>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</si>
  <si>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</si>
  <si>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</si>
  <si>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SO 020 - Příprava území</t>
  </si>
  <si>
    <t>Ing. Hanzlová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</si>
  <si>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</si>
  <si>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</si>
  <si>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</si>
  <si>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</si>
  <si>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</si>
  <si>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</si>
  <si>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</si>
  <si>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</si>
  <si>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</si>
  <si>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</si>
  <si>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</si>
  <si>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</si>
  <si>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</si>
  <si>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</si>
  <si>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</si>
  <si>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</si>
  <si>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</si>
  <si>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</si>
  <si>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</si>
  <si>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</si>
  <si>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</si>
  <si>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</si>
  <si>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</si>
  <si>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</si>
  <si>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</si>
  <si>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</si>
  <si>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</si>
  <si>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</si>
  <si>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</si>
  <si>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</si>
  <si>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111101101</t>
  </si>
  <si>
    <t>Odstranění travin z celkové plochy do 0,1 ha</t>
  </si>
  <si>
    <t>ha</t>
  </si>
  <si>
    <t>CS ÚRS 2017 01</t>
  </si>
  <si>
    <t>4</t>
  </si>
  <si>
    <t>1560946804</t>
  </si>
  <si>
    <t>VV</t>
  </si>
  <si>
    <t xml:space="preserve">(200+220)*1,202*0,001    "odměřeno z půdorysu koord.situace x koef. na sklon svahu </t>
  </si>
  <si>
    <t>111201101</t>
  </si>
  <si>
    <t>Odstranění křovin a stromů průměru kmene do 100 mm i s kořeny z celkové plochy do 1000 m2</t>
  </si>
  <si>
    <t>m2</t>
  </si>
  <si>
    <t>-1474804070</t>
  </si>
  <si>
    <t>P</t>
  </si>
  <si>
    <t>Poznámka k položce:_x000d_
Kácení a mýcení křovin náletové zeleně na ploše dočasného záboru_x000d_
vč. naložení na dopravní prostředek</t>
  </si>
  <si>
    <t xml:space="preserve">(200+220)*1,202*0,10    "odměřeno z půdorysu koord.situace x koef. na sklon svahu x 10% </t>
  </si>
  <si>
    <t>3</t>
  </si>
  <si>
    <t>121101102</t>
  </si>
  <si>
    <t>Sejmutí ornice s přemístěním na vzdálenost do 100 m</t>
  </si>
  <si>
    <t>m3</t>
  </si>
  <si>
    <t>-1693572528</t>
  </si>
  <si>
    <t xml:space="preserve">Poznámka k položce:_x000d_
vč. uložení na místě pro zpětné ohumusování_x000d_
</t>
  </si>
  <si>
    <t xml:space="preserve">(200+220)*0,20   "ploha dočasného záboru dle koord. situace x odhad tl. 20 cm</t>
  </si>
  <si>
    <t>162301501</t>
  </si>
  <si>
    <t>Vodorovné přemístění křovin do 5 km D kmene do 100 mm</t>
  </si>
  <si>
    <t>1279512832</t>
  </si>
  <si>
    <t>Poznámka k položce:_x000d_
odvoz náletových travin a křovin na skládku dle pol. 111201101</t>
  </si>
  <si>
    <t>5</t>
  </si>
  <si>
    <t>171201201</t>
  </si>
  <si>
    <t>Uložení sypaniny na skládky</t>
  </si>
  <si>
    <t>1709596537</t>
  </si>
  <si>
    <t xml:space="preserve">Poznámka k položce:_x000d_
dle pol. 111201101, pol. 938902113 a pol. 111101101 - mýcené křoviny, čištění příkopů a traviny_x000d_
</t>
  </si>
  <si>
    <t>(100*0,5)+(50,484*0,1)+(505*0,15)</t>
  </si>
  <si>
    <t>6</t>
  </si>
  <si>
    <t>171201211</t>
  </si>
  <si>
    <t>Poplatek za uložení odpadu ze sypaniny na skládce (skládkovné)</t>
  </si>
  <si>
    <t>t</t>
  </si>
  <si>
    <t>-47434367</t>
  </si>
  <si>
    <t>130,798*2,5 'Přepočtené koeficientem množství</t>
  </si>
  <si>
    <t>9</t>
  </si>
  <si>
    <t>Ostatní konstrukce a práce, bourání</t>
  </si>
  <si>
    <t>7</t>
  </si>
  <si>
    <t>938902113</t>
  </si>
  <si>
    <t>Čištění příkopů komunikací příkopovým rypadlem objem nánosu do 0,5 m3/m</t>
  </si>
  <si>
    <t>m</t>
  </si>
  <si>
    <t>-1609705563</t>
  </si>
  <si>
    <t xml:space="preserve">50+50   "pročištění koryta před vtokem a za výtokem</t>
  </si>
  <si>
    <t>997</t>
  </si>
  <si>
    <t>Přesun sutě</t>
  </si>
  <si>
    <t>8</t>
  </si>
  <si>
    <t>997221551</t>
  </si>
  <si>
    <t>Vodorovná doprava suti ze sypkých materiálů do 1 km</t>
  </si>
  <si>
    <t>-1720245195</t>
  </si>
  <si>
    <t>Poznámka k položce:_x000d_
dle pol. 938902113 - odpad z čištění příkopů</t>
  </si>
  <si>
    <t>997221559</t>
  </si>
  <si>
    <t>Příplatek ZKD 1 km u vodorovné dopravy suti ze sypkých materiálů</t>
  </si>
  <si>
    <t>319646909</t>
  </si>
  <si>
    <t xml:space="preserve">32,4*9    "odhad 10 km celkem</t>
  </si>
  <si>
    <t>SO 182 - DIO</t>
  </si>
  <si>
    <t>VRN - Vedlejší rozpočtové náklady</t>
  </si>
  <si>
    <t xml:space="preserve">    VRN9 - Ostatní náklady</t>
  </si>
  <si>
    <t>913121111</t>
  </si>
  <si>
    <t>Montáž a demontáž dočasné dopravní značky kompletní základní</t>
  </si>
  <si>
    <t>kus</t>
  </si>
  <si>
    <t>1855474616</t>
  </si>
  <si>
    <t>Poznámka k položce:_x000d_
značky dle situace</t>
  </si>
  <si>
    <t xml:space="preserve">2  "B1</t>
  </si>
  <si>
    <t xml:space="preserve">3  "B4</t>
  </si>
  <si>
    <t xml:space="preserve">1   "IS11a</t>
  </si>
  <si>
    <t xml:space="preserve">9   "IS11b</t>
  </si>
  <si>
    <t xml:space="preserve">9   "IS11c</t>
  </si>
  <si>
    <t xml:space="preserve">2   "IP10a</t>
  </si>
  <si>
    <t xml:space="preserve">1   "IP22</t>
  </si>
  <si>
    <t xml:space="preserve">4   "E9</t>
  </si>
  <si>
    <t xml:space="preserve">3   "E13</t>
  </si>
  <si>
    <t xml:space="preserve">8   "značky nezakreslené v situaci</t>
  </si>
  <si>
    <t>Součet</t>
  </si>
  <si>
    <t>913121212</t>
  </si>
  <si>
    <t>Příplatek k dočasné dopravní značce kompletní zvětšené za první a ZKD den použití</t>
  </si>
  <si>
    <t>828109672</t>
  </si>
  <si>
    <t>Poznámka k položce:_x000d_
dle pol. č. 913121111 x koef. 180 (počet dní - 6 měsíců á 30 dnů)</t>
  </si>
  <si>
    <t>42*180 'Přepočtené koeficientem množství</t>
  </si>
  <si>
    <t>913221111</t>
  </si>
  <si>
    <t>Montáž a demontáž dočasné dopravní zábrany Z2 světelné šířky 1,5 m se 3 světly</t>
  </si>
  <si>
    <t>977877076</t>
  </si>
  <si>
    <t>Poznámka k položce:_x000d_
Z2+ 3x S7 typ 1, osazené na sloupkách a podstavcích, které jsou součástí této položky, dle situace</t>
  </si>
  <si>
    <t>913221211</t>
  </si>
  <si>
    <t>Příplatek k dočasné dopravní zábraně Z2 světelné šířky 1,5m se 3 světly za první a ZKD den použití</t>
  </si>
  <si>
    <t>122982960</t>
  </si>
  <si>
    <t>Poznámka k položce:_x000d_
dle pol. č. 913221111 x koef. 180 (počet dní - 6 měsíců á 30 dnů)</t>
  </si>
  <si>
    <t>2*180 'Přepočtené koeficientem množství</t>
  </si>
  <si>
    <t>913921131</t>
  </si>
  <si>
    <t>Dočasné omezení platnosti zakrytí základní dopravní značky</t>
  </si>
  <si>
    <t>-290293555</t>
  </si>
  <si>
    <t xml:space="preserve">1     "B 13 - dle situace</t>
  </si>
  <si>
    <t xml:space="preserve">1     "E 13 - dle situace</t>
  </si>
  <si>
    <t xml:space="preserve">1     "IS 3c - dle situace</t>
  </si>
  <si>
    <t xml:space="preserve">1     "IS 3a - dle situace</t>
  </si>
  <si>
    <t xml:space="preserve">2     "IS 9b - dle situace</t>
  </si>
  <si>
    <t>913921132</t>
  </si>
  <si>
    <t>Dočasné omezení platnosti odkrytí základní dopravní značky</t>
  </si>
  <si>
    <t>-1282288370</t>
  </si>
  <si>
    <t xml:space="preserve">Poznámka k položce:_x000d_
dle pol. č. 913921131_x000d_
</t>
  </si>
  <si>
    <t>VRN</t>
  </si>
  <si>
    <t>Vedlejší rozpočtové náklady</t>
  </si>
  <si>
    <t>VRN9</t>
  </si>
  <si>
    <t>090001000</t>
  </si>
  <si>
    <t>kpl</t>
  </si>
  <si>
    <t>1024</t>
  </si>
  <si>
    <t>720702896</t>
  </si>
  <si>
    <t>Poznámka k položce:_x000d_
Projednání vyjímky ze stávajícího zákazu vjezdu vozidel, jejichž okamžitá hm. přesahuje 12t, dle TZ</t>
  </si>
  <si>
    <t>SO 186 - Stavební úpravy objízdných tras</t>
  </si>
  <si>
    <t xml:space="preserve">    5 - Komunikace pozemní</t>
  </si>
  <si>
    <t xml:space="preserve">    VRN3 - Zařízení staveniště</t>
  </si>
  <si>
    <t>113154334</t>
  </si>
  <si>
    <t>Frézování živičného krytu tl 100 mm pruh š 2 m pl do 10000 m2 bez překážek v trase</t>
  </si>
  <si>
    <t>662242845</t>
  </si>
  <si>
    <t>Poznámka k položce:_x000d_
Frézování vozovky v tl. 100 mm na vybraných úsecích, kompletní provedení včetně všech souvisejících prací, odfrézovaný materiál odkoupí zhotovitel (bude čerpáno dle skutečnosti, dle pasportu)</t>
  </si>
  <si>
    <t xml:space="preserve">(7500+15000)*5,5*0,05   "délka objízdné trasy dle TZ * odhad šířky trasy * 5% odhad plochy</t>
  </si>
  <si>
    <t>Komunikace pozemní</t>
  </si>
  <si>
    <t>569831111</t>
  </si>
  <si>
    <t>Zpevnění krajnic štěrkodrtí tl 100 mm</t>
  </si>
  <si>
    <t>1493041830</t>
  </si>
  <si>
    <t xml:space="preserve">(7500+15000)*0,75*2*0,05   "délka objízdné trasy dle TZ * šířka krajnice * na obou stranách komunikace * cca na 5% (dle pol. č. 113154334)</t>
  </si>
  <si>
    <t>572213111</t>
  </si>
  <si>
    <t>Vyspravení výtluků na krajnicích a komunikacích recyklátem</t>
  </si>
  <si>
    <t>-1809187310</t>
  </si>
  <si>
    <t>Poznámka k položce:_x000d_
vyspravení jednotlivých výtluků, kompletní provedení včetně všech souvisejících prací, (bude čerpáno dle skutečnosti, dle pasportu)</t>
  </si>
  <si>
    <t xml:space="preserve">(7500+15000)*5,5*0,05*0,3   "délka objízdné trasy * odhad šířky trasy * odhad tl. výtluků * 30% odhad vysprávek</t>
  </si>
  <si>
    <t>572531122</t>
  </si>
  <si>
    <t>Ošetření trhlin asfaltovou sanační hmotou š do 30 mm</t>
  </si>
  <si>
    <t>-459927396</t>
  </si>
  <si>
    <t>Poznámka k položce:_x000d_
ošetření trhlin na vozovce či po odfrézování, kompletní provedení včetně všech souvisejících prací, odhad 0,5 m trhliny na 1 m trasy (bude čerpáno dle skutečnosti, dle pasportu)</t>
  </si>
  <si>
    <t>573231107</t>
  </si>
  <si>
    <t>Postřik živičný spojovací ze silniční emulze v množství 0,40 kg/m2</t>
  </si>
  <si>
    <t>1122665966</t>
  </si>
  <si>
    <t>Poznámka k položce:_x000d_
nad vrstvou ACL - dle pol. č. 577155122</t>
  </si>
  <si>
    <t>573231109</t>
  </si>
  <si>
    <t>Postřik živičný spojovací ze silniční emulze v množství 0,60 kg/m2</t>
  </si>
  <si>
    <t>996194438</t>
  </si>
  <si>
    <t>Poznámka k položce:_x000d_
pod vrstvou ACL - dle pol. č. 577155122</t>
  </si>
  <si>
    <t>577134121</t>
  </si>
  <si>
    <t>Asfaltový beton vrstva obrusná ACO 11 (ABS) tř. I tl 40 mm š přes 3 m z nemodifikovaného asfaltu</t>
  </si>
  <si>
    <t>446517630</t>
  </si>
  <si>
    <t>Poznámka k položce:_x000d_
dle pol. č. 113154334 (bude čerpáno dle skutečnosti, dle pasportu)</t>
  </si>
  <si>
    <t>577155122</t>
  </si>
  <si>
    <t>Asfaltový beton vrstva ložní ACL 16 (ABH) tl 60 mm š přes 3 m z nemodifikovaného asfaltu</t>
  </si>
  <si>
    <t>-251265149</t>
  </si>
  <si>
    <t>Poznámka k položce:_x000d_
dle pol. č. 577134121 x koef. rozšíření vrstvy</t>
  </si>
  <si>
    <t>6187,5*1,03 'Přepočtené koeficientem množství</t>
  </si>
  <si>
    <t>915111112</t>
  </si>
  <si>
    <t>Vodorovné dopravní značení dělící čáry souvislé š 125 mm retroreflexní bílá barva</t>
  </si>
  <si>
    <t>-1295000787</t>
  </si>
  <si>
    <t xml:space="preserve">Poznámka k položce:_x000d_
Obnova VDZ - I. fáze </t>
  </si>
  <si>
    <t xml:space="preserve">(7500+15000)*2*0,05   "délka objízdné trasy dle TZ * na obou stranách komunikace * cca na 5% (dle pol. č. 113154334)</t>
  </si>
  <si>
    <t>10</t>
  </si>
  <si>
    <t>915211112</t>
  </si>
  <si>
    <t>Vodorovné dopravní značení dělící čáry souvislé š 125 mm retroreflexní bílý plast</t>
  </si>
  <si>
    <t>1006024823</t>
  </si>
  <si>
    <t xml:space="preserve">Poznámka k položce:_x000d_
Obnova VDZ - II. fáze, dle pol. č. 915111112_x000d_
</t>
  </si>
  <si>
    <t>11</t>
  </si>
  <si>
    <t>938908411</t>
  </si>
  <si>
    <t>Čištění vozovek splachováním vodou</t>
  </si>
  <si>
    <t>-579232903</t>
  </si>
  <si>
    <t xml:space="preserve">(7500+15000)*5,5      "délka objízdné trasy dle TZ * odhadnutá šířka</t>
  </si>
  <si>
    <t>12</t>
  </si>
  <si>
    <t>938909612</t>
  </si>
  <si>
    <t>Odstranění nánosu na krajnicích tl do 200 mm</t>
  </si>
  <si>
    <t>1429645668</t>
  </si>
  <si>
    <t>Poznámka k položce:_x000d_
dle pol. č. 569831111</t>
  </si>
  <si>
    <t>13</t>
  </si>
  <si>
    <t>-1191856693</t>
  </si>
  <si>
    <t xml:space="preserve">1687,5*0,2*2,0   "dle pol. č. 938909612 x tl. 0,2 m x koef. přepočtu na tuny</t>
  </si>
  <si>
    <t>14</t>
  </si>
  <si>
    <t>1939477135</t>
  </si>
  <si>
    <t>Poznámka k položce:_x000d_
dle pol. č. 997221551 x koef. 19 (odvoz do 20 km)</t>
  </si>
  <si>
    <t>675*19 'Přepočtené koeficientem množství</t>
  </si>
  <si>
    <t>997221855</t>
  </si>
  <si>
    <t>Poplatek za uložení odpadu z kameniva na skládce (skládkovné)</t>
  </si>
  <si>
    <t>1893090781</t>
  </si>
  <si>
    <t>Poznámka k položce:_x000d_
dle pol. č. 997221551</t>
  </si>
  <si>
    <t>VRN3</t>
  </si>
  <si>
    <t>Zařízení staveniště</t>
  </si>
  <si>
    <t>16</t>
  </si>
  <si>
    <t>031002000</t>
  </si>
  <si>
    <t>Související práce pro zařízení staveniště</t>
  </si>
  <si>
    <t>54370404</t>
  </si>
  <si>
    <t>Poznámka k položce:_x000d_
Pasport objízdné trasy - stav trasy bude před uzavírkou zmapován</t>
  </si>
  <si>
    <t>17</t>
  </si>
  <si>
    <t>092002000</t>
  </si>
  <si>
    <t>Ostatní náklady související s provozem</t>
  </si>
  <si>
    <t>1981237758</t>
  </si>
  <si>
    <t>Poznámka k položce:_x000d_
Kontrola v celé délce objízdné trasy po ukončení uzavírky</t>
  </si>
  <si>
    <t>SO 201 - Most ev.č. 330-003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</si>
  <si>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</si>
  <si>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</si>
  <si>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</si>
  <si>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</si>
  <si>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</si>
  <si>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</si>
  <si>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</si>
  <si>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VRN1 - Průzkumné, geodetické a projektové práce</t>
  </si>
  <si>
    <t xml:space="preserve">    VRN4 - Inženýrská činnost</t>
  </si>
  <si>
    <t xml:space="preserve">    VRN5 - Finanční náklady</t>
  </si>
  <si>
    <t>1937532386</t>
  </si>
  <si>
    <t>Poznámka k položce:_x000d_
odstranění náletových travin a křovin v příkopu a jeho okolí na vtoku a výtoku _x000d_
vč. naložení na dopravní prostředek</t>
  </si>
  <si>
    <t xml:space="preserve">(75+91)*1,2*0,7    "odměřeno z půdorysu x koef. na sklon svahu - cca 70% z celkové plochy</t>
  </si>
  <si>
    <t>112151355</t>
  </si>
  <si>
    <t>Kácení stromu s postupným spouštěním koruny a kmene D do 0,6 m</t>
  </si>
  <si>
    <t>-2087745407</t>
  </si>
  <si>
    <t>Poznámka k položce:_x000d_
dle fotodokumentace u vtoku_x000d_
vč.naložení větví a kmene na dopravní prostředek</t>
  </si>
  <si>
    <t>112201000R</t>
  </si>
  <si>
    <t>Bourání stávajícího bilboardu</t>
  </si>
  <si>
    <t>676093483</t>
  </si>
  <si>
    <t>Poznámka k položce:_x000d_
bourání stáv.bilboardu vč. sloupků a základových patek, vč. naložení, odvozu a uložení na skládku a poplatku za skládku.</t>
  </si>
  <si>
    <t>112201102</t>
  </si>
  <si>
    <t>Odstranění pařezů D do 500 mm</t>
  </si>
  <si>
    <t>-1395511140</t>
  </si>
  <si>
    <t xml:space="preserve">Poznámka k položce:_x000d_
dle pol. 112151355_x000d_
vč.naložení  na dopravní prostředek</t>
  </si>
  <si>
    <t>113107223</t>
  </si>
  <si>
    <t>Odstranění podkladu pl přes 200 m2 z kameniva drceného tl 300 mm</t>
  </si>
  <si>
    <t>348702547</t>
  </si>
  <si>
    <t>Poznámka k položce:_x000d_
odstranění podkl. vrstev komunikace v místě úprav v tl. cca 220 mm</t>
  </si>
  <si>
    <t>"bourání podkladních vrstev stáv. komunikace v místě úprav - odměřeno z půdorysu bourání</t>
  </si>
  <si>
    <t xml:space="preserve">205    "za O1 (směr Zvěřínek)</t>
  </si>
  <si>
    <t xml:space="preserve">200    "za O2 (směr Nymburk)</t>
  </si>
  <si>
    <t xml:space="preserve">43,23    "na mostě - dle šrafa v situaci bourání</t>
  </si>
  <si>
    <t>113107243</t>
  </si>
  <si>
    <t>Odstranění podkladu pl přes 200 m2 živičných tl 150 mm</t>
  </si>
  <si>
    <t>1036392075</t>
  </si>
  <si>
    <t>Poznámka k položce:_x000d_
odstranění starších (pravděpodobně živičných) podkladních vrstev vozovky v tl. 150 mm po odfrézování obrusné vrstvy</t>
  </si>
  <si>
    <t>113154114</t>
  </si>
  <si>
    <t>Frézování živičného krytu tl 100 mm pruh š 0,5 m pl do 500 m2 bez překážek v trase</t>
  </si>
  <si>
    <t>1500865916</t>
  </si>
  <si>
    <t xml:space="preserve">Poznámka k položce:_x000d_
Vyfrézovaný materiál (který nebude použit zpětně na stavbě) odkoupí zhotovitel včetně odvozu </t>
  </si>
  <si>
    <t>"odfrézování asfaltobet. vrstev komunikace v místě úprav - odměřeno z půdorysu bourání</t>
  </si>
  <si>
    <t>115001104</t>
  </si>
  <si>
    <t>Převedení vody potrubím DN do 300</t>
  </si>
  <si>
    <t>1925150299</t>
  </si>
  <si>
    <t xml:space="preserve">Poznámka k položce:_x000d_
Dočasné zatrubnění příkopu - montáž a demontáž, potrubí bude položeno na upravené dno ve výkopu pro most _x000d_
Zemní práce jsou součástí výkopů pro most </t>
  </si>
  <si>
    <t>115101202</t>
  </si>
  <si>
    <t>Čerpání vody na dopravní výšku do 10 m průměrný přítok do 1000 l/min</t>
  </si>
  <si>
    <t>hod</t>
  </si>
  <si>
    <t>-1237170444</t>
  </si>
  <si>
    <t xml:space="preserve">Poznámka k položce:_x000d_
vč. čerpacích jímek </t>
  </si>
  <si>
    <t xml:space="preserve">6*20*10   "odhad - 6 měsíců po 20-ti prac.dnech, 10 hodin pracovní doba</t>
  </si>
  <si>
    <t>122201402</t>
  </si>
  <si>
    <t>Vykopávky v zemníku na suchu v hornině tř. 3 objem do 1000 m3</t>
  </si>
  <si>
    <t>1515390797</t>
  </si>
  <si>
    <t>Poznámka k položce:_x000d_
sypanina pro zásypy za opěrami dle pol. 174101101a</t>
  </si>
  <si>
    <t>122201409</t>
  </si>
  <si>
    <t>Příplatek za lepivost u vykopávek v zemníku na suchu v hornině tř. 3</t>
  </si>
  <si>
    <t>-1728629876</t>
  </si>
  <si>
    <t>122202001R</t>
  </si>
  <si>
    <t xml:space="preserve">Poplatek za zemník - zemina pro zásyp </t>
  </si>
  <si>
    <t>-921615492</t>
  </si>
  <si>
    <t xml:space="preserve">Poznámka k položce:_x000d_
velmi vhodná zemina pro zásyp za opěrami dle ČSN 72 1002 - dle položky 174101101a, vynásobeno koef. 2,0 (2,0 t/m3)  </t>
  </si>
  <si>
    <t>193,614*2 'Přepočtené koeficientem množství</t>
  </si>
  <si>
    <t>122202002R</t>
  </si>
  <si>
    <t>Poplatek za zemník - ornice</t>
  </si>
  <si>
    <t>1828570355</t>
  </si>
  <si>
    <t xml:space="preserve">Poznámka k položce:_x000d_
ornice pro ohumusování dle položky 167101102, vynásobeno koef. 2,0 (2,0 t/m3)  </t>
  </si>
  <si>
    <t>23,953*2 'Přepočtené koeficientem množství</t>
  </si>
  <si>
    <t>125703312</t>
  </si>
  <si>
    <t>Čištění melioračních kanálů naplaveniny tl přes 250 do 500 mm dno zpevněné kamenem</t>
  </si>
  <si>
    <t>-581732141</t>
  </si>
  <si>
    <t>Poznámka k položce:_x000d_
odstranění naplavenin a usazenin v prostoru pod mostem a v příkopu na vtoku a výtoku _x000d_
vč. naložení na dopravní prostředek</t>
  </si>
  <si>
    <t>"dle výkresu bourání a půdorysu</t>
  </si>
  <si>
    <t xml:space="preserve">0,5*1,9*9,2   "pod stáv. konstrukcí mostu - tl. vrstvy x š. x dl.</t>
  </si>
  <si>
    <t xml:space="preserve">0,5*(35*1,202)    "stěny a dno příkopu na vtoku - tl. x plocha x koef. sklonu</t>
  </si>
  <si>
    <t xml:space="preserve">0,5*(40*1,25)    "stěny a dno příkopu na výtoku - dtto</t>
  </si>
  <si>
    <t>131201202</t>
  </si>
  <si>
    <t>Hloubení jam zapažených v hornině tř. 3 objemu do 1000 m3</t>
  </si>
  <si>
    <t>-548514827</t>
  </si>
  <si>
    <t>Poznámka k položce:_x000d_
vč. naložení na dopravní prostředek</t>
  </si>
  <si>
    <t>"výkop pro mostní rám - dle podél. řezu a dle půdorysu</t>
  </si>
  <si>
    <t xml:space="preserve">(72,7-8,1)*7,12    "(plocha výkopu v šikmém pod.řezu - plocha stáv.kam.kce) x dl. výkopu kolmá</t>
  </si>
  <si>
    <t xml:space="preserve">"výkop pro křídla za opěrou </t>
  </si>
  <si>
    <t xml:space="preserve">6*(8+8)   "výkop dle kolmý příčný řez na výtoku - plocha x dl.z půd.</t>
  </si>
  <si>
    <t xml:space="preserve">9*(10+8)    "výkop dle kolmý příčný řez na vtoku - plocha x dl.z půd.</t>
  </si>
  <si>
    <t>131201209</t>
  </si>
  <si>
    <t>Příplatek za lepivost u hloubení jam zapažených v hornině tř. 3</t>
  </si>
  <si>
    <t>-1625529863</t>
  </si>
  <si>
    <t>132201101</t>
  </si>
  <si>
    <t>Hloubení rýh š do 600 mm v hornině tř. 3 objemu do 100 m3</t>
  </si>
  <si>
    <t>-1974330641</t>
  </si>
  <si>
    <t>Poznámka k položce:_x000d_
rýhy pro betonové prahy pro zakončení dlažby v korytě příkopu</t>
  </si>
  <si>
    <t>"odměřeno z půdorysu a příč. řezů</t>
  </si>
  <si>
    <t xml:space="preserve">0,5*1,0*4,73*1,202    "rýha pro práh na vtokové straně - š. x v. x dl. x koef. sklonu</t>
  </si>
  <si>
    <t xml:space="preserve">0,5*1,0*4,56*1,202    "rýha pro práh na výtokové straně - dtto</t>
  </si>
  <si>
    <t>18</t>
  </si>
  <si>
    <t>132201109</t>
  </si>
  <si>
    <t>Příplatek za lepivost k hloubení rýh š do 600 mm v hornině tř. 3</t>
  </si>
  <si>
    <t>1854724442</t>
  </si>
  <si>
    <t>19</t>
  </si>
  <si>
    <t>153112122</t>
  </si>
  <si>
    <t>Zaberanění ocelových štětovnic na dl do 8 m ve standardních podmínkách z terénu</t>
  </si>
  <si>
    <t>-1790220938</t>
  </si>
  <si>
    <t>Poznámka k položce:_x000d_
dočasné pažení výkopů pro zřízení provizorní lávky</t>
  </si>
  <si>
    <t>"odměřeno z půdorysu</t>
  </si>
  <si>
    <t xml:space="preserve">25*8,0    "na vtoku - délka x odhad výšky</t>
  </si>
  <si>
    <t>20</t>
  </si>
  <si>
    <t>M</t>
  </si>
  <si>
    <t>159202200</t>
  </si>
  <si>
    <t xml:space="preserve">štětovnice  dle EN 10248-1</t>
  </si>
  <si>
    <t>808949955</t>
  </si>
  <si>
    <t>Poznámka k položce:_x000d_
opotřebení štětovnic dočasně zabudovaných se oceňuje ve specifikaci jako 0,5 násobek pořizovací ceny materiálu</t>
  </si>
  <si>
    <t>200*0,122 'Přepočtené koeficientem množství</t>
  </si>
  <si>
    <t>153113112</t>
  </si>
  <si>
    <t>Vytažení ocelových štětovnic dl do 12 m zaberaněných do hl 8 m z terénu ve standardnich podmínkách</t>
  </si>
  <si>
    <t>645806530</t>
  </si>
  <si>
    <t>22</t>
  </si>
  <si>
    <t>161101102</t>
  </si>
  <si>
    <t>Svislé přemístění výkopku z horniny tř. 1 až 4 hl výkopu do 4 m</t>
  </si>
  <si>
    <t>770144481</t>
  </si>
  <si>
    <t>23</t>
  </si>
  <si>
    <t>162301403</t>
  </si>
  <si>
    <t>Vodorovné přemístění větví stromů listnatých do 5 km D kmene do 700 mm</t>
  </si>
  <si>
    <t>578478677</t>
  </si>
  <si>
    <t>24</t>
  </si>
  <si>
    <t>162301413</t>
  </si>
  <si>
    <t>Vodorovné přemístění kmenů stromů listnatých do 5 km D kmene do 700 mm</t>
  </si>
  <si>
    <t>1791202522</t>
  </si>
  <si>
    <t>Poznámka k položce:_x000d_
dle pol. 112151355</t>
  </si>
  <si>
    <t>25</t>
  </si>
  <si>
    <t>-717767507</t>
  </si>
  <si>
    <t>26</t>
  </si>
  <si>
    <t>162701105a</t>
  </si>
  <si>
    <t>Vodorovné přemístění do 10000 m výkopku/sypaniny z horniny tř. 1 až 4</t>
  </si>
  <si>
    <t>1970129562</t>
  </si>
  <si>
    <t>"zemina</t>
  </si>
  <si>
    <t xml:space="preserve">717,952-201,889   "zemina z výkopu dle pol. 131201202 a odečet zeminy pro použití zpět dle pol. 174101101b</t>
  </si>
  <si>
    <t xml:space="preserve">6,067    "zemina z rýh dle pol. 132201101</t>
  </si>
  <si>
    <t xml:space="preserve">54,775    "nános zeminy z čištění koryt dle pol. 125703312</t>
  </si>
  <si>
    <t>Mezisoučet</t>
  </si>
  <si>
    <t>"podkladní vrstvy komunikace pravděpodobně z MZK</t>
  </si>
  <si>
    <t xml:space="preserve">448,23*0,220    "podkl. vrstva komunikace tl. 220 mm dle pol. 113107223</t>
  </si>
  <si>
    <t>27</t>
  </si>
  <si>
    <t>162701105b</t>
  </si>
  <si>
    <t>-1125097169</t>
  </si>
  <si>
    <t xml:space="preserve">23,953   "dovoz ornice pro ohumusování dle pol. 182301121</t>
  </si>
  <si>
    <t xml:space="preserve">193,355   "dovoz zeminy pro zásyp dle pol. 174101101a</t>
  </si>
  <si>
    <t>28</t>
  </si>
  <si>
    <t>162701109</t>
  </si>
  <si>
    <t>Příplatek k vodorovnému přemístění výkopku/sypaniny z horniny tř. 1 až 4 ZKD 1000 m přes 10000 m</t>
  </si>
  <si>
    <t>-1770628621</t>
  </si>
  <si>
    <t>Poznámka k položce:_x000d_
odvoz výkopů na skládku do celk. vzdálenosti 20 km</t>
  </si>
  <si>
    <t>675,516*10 'Přepočtené koeficientem množství</t>
  </si>
  <si>
    <t>29</t>
  </si>
  <si>
    <t>167101102</t>
  </si>
  <si>
    <t>Nakládání výkopku z hornin tř. 1 až 4 přes 100 m3</t>
  </si>
  <si>
    <t>1231075691</t>
  </si>
  <si>
    <t>Poznámka k položce:_x000d_
nakládání zeminy pro ohumusování ze zemníku - množství (plocha) dle pol. 182301121 x tl. 100 mm - násobeno koef. 0,1</t>
  </si>
  <si>
    <t>239,532*0,1 'Přepočtené koeficientem množství</t>
  </si>
  <si>
    <t>30</t>
  </si>
  <si>
    <t>167101103</t>
  </si>
  <si>
    <t>Nakládání nebo překládání výkopku z horniny tř. 1 až 4</t>
  </si>
  <si>
    <t>-1582874749</t>
  </si>
  <si>
    <t>Poznámka k položce:_x000d_
složení zeminy pro ohumusování na stavbě dle pol. 167101102</t>
  </si>
  <si>
    <t>31</t>
  </si>
  <si>
    <t>-802690378</t>
  </si>
  <si>
    <t>Poznámka k položce:_x000d_
uložení přebytku zeminy a nevhodného výkopu na skládku</t>
  </si>
  <si>
    <t>32</t>
  </si>
  <si>
    <t>1605096111</t>
  </si>
  <si>
    <t>Poznámka k položce:_x000d_
dle pol. 171201201 x koef. 2,0 pro převod na tuny</t>
  </si>
  <si>
    <t>675,516*2 'Přepočtené koeficientem množství</t>
  </si>
  <si>
    <t>33</t>
  </si>
  <si>
    <t>174101101a</t>
  </si>
  <si>
    <t>Zásyp jam, šachet rýh nebo kolem objektů sypaninou se zhutněním</t>
  </si>
  <si>
    <t>-237687860</t>
  </si>
  <si>
    <t>Poznámka k položce:_x000d_
1/ Zásyp za opěrou nad těsnící vrstvou - nakoupený materiál - zemina velmi vhodná do násypů dle ČSN 72 1002, míra zhutnění min. D=100%, hutněno po vrstvách max. 300 mm_x000d_
2/ Zásyp základů za opěrou pod těsnící vrstvou a lícových stran opěr a křídel - nakoupený materiál - zemina velmi vhodná do násypů dle ČSN 72 1002, min. míra zhutnění I=0,75-0,80 nebo D=95%, hutněno po vrstvách max. 300 mm</t>
  </si>
  <si>
    <t>"odměřeno z půdorysu a výkresů tvaru NK</t>
  </si>
  <si>
    <t>" 1/ zásyp nad těsněním</t>
  </si>
  <si>
    <t xml:space="preserve">0,78*8,8    "zásyp za opěrou O1 a mezi křídly - plocha v kolmém řezu x šikmá dl.</t>
  </si>
  <si>
    <t xml:space="preserve">0,86*8,8    "zásyp za opěrou O2 a mezi křídly - plocha v kolmém řezu x šikmá dl.</t>
  </si>
  <si>
    <t>" 2/ zásyp základů pod těsněním, boků a lícových stran křídel</t>
  </si>
  <si>
    <t xml:space="preserve">3,5*8,8    "zásyp základu opěry O1 mezi křídly - plocha x dl.</t>
  </si>
  <si>
    <t xml:space="preserve">3,5*8,8    "zásyp základu opěry O2 mezi křídly - plocha x dl.</t>
  </si>
  <si>
    <t xml:space="preserve">(13*1,8)+(13*2,8)    "zásyp křídel vč. základů na vtoku - plocha z pohledu x dl. vlevo a vpravo</t>
  </si>
  <si>
    <t xml:space="preserve">(12,34*2,0)+(12,26*2,7)    "zásyp křídel vč. základů na výtoku - plocha z pohledu x dl. </t>
  </si>
  <si>
    <t>34</t>
  </si>
  <si>
    <t>174101101b</t>
  </si>
  <si>
    <t>1551131890</t>
  </si>
  <si>
    <t xml:space="preserve">2*(0,5*0,5*1,0)   "2 kusy x odhad rozměrů - zásyp jam po pařezech zeminou ze stavby</t>
  </si>
  <si>
    <t xml:space="preserve">(12,1+12,58)*8,16    "plocha ze šikmého řezu x délka z kolm - zásyp volného prostoru mezi výkopem a novou stavbou vč zásypů - použitá zemina ze stavby</t>
  </si>
  <si>
    <t>35</t>
  </si>
  <si>
    <t>174201202</t>
  </si>
  <si>
    <t>Zásyp jam po pařezech D pařezů do 500 mm</t>
  </si>
  <si>
    <t>1157218241</t>
  </si>
  <si>
    <t>36</t>
  </si>
  <si>
    <t>181951102</t>
  </si>
  <si>
    <t>Úprava pláně v hornině tř. 1 až 4 se zhutněním</t>
  </si>
  <si>
    <t>-888784465</t>
  </si>
  <si>
    <t>Poznámka k položce:_x000d_
úprava základové spáry před betonáží podkladního betonu pod základy opěr a křídel se zhutněním_x000d_
dle pol. 273321118</t>
  </si>
  <si>
    <t xml:space="preserve">84,0    "odměřeno z půdorysu tvaru NK</t>
  </si>
  <si>
    <t>37</t>
  </si>
  <si>
    <t>182101101</t>
  </si>
  <si>
    <t>Svahování v zářezech v hornině tř. 1 až 4</t>
  </si>
  <si>
    <t>-1618800368</t>
  </si>
  <si>
    <t>Poznámka k položce:_x000d_
vyrovnání šikmých stěn přívalového příkopu po odstranění nánosů - příprava před odlážděním</t>
  </si>
  <si>
    <t xml:space="preserve">"dle půdorysu </t>
  </si>
  <si>
    <t xml:space="preserve">22*1,202    "stěny a dno příkopu na vtoku - plocha x koef. sklonu</t>
  </si>
  <si>
    <t xml:space="preserve">17*1,202    "stěny a dno příkopu na výtoku - dtto</t>
  </si>
  <si>
    <t>38</t>
  </si>
  <si>
    <t>182301121</t>
  </si>
  <si>
    <t>Rozprostření ornice pl do 500 m2 ve svahu přes 1:5 tl vrstvy do 100 mm</t>
  </si>
  <si>
    <t>1865347795</t>
  </si>
  <si>
    <t>"odměřeno z koordinační situace</t>
  </si>
  <si>
    <t xml:space="preserve">20,0+20,0    "suché koryto na vtoku a na výtoku - odhad</t>
  </si>
  <si>
    <t xml:space="preserve">(24+49)*1,202       "za odlážděním na vtoku x koef. sklonu svahu</t>
  </si>
  <si>
    <t xml:space="preserve">(43+50)*1,202      "za odlážděním na výtoku x koef. sklonu svahu</t>
  </si>
  <si>
    <t>39</t>
  </si>
  <si>
    <t>183405211</t>
  </si>
  <si>
    <t>Výsev trávníku hydroosevem na ornici</t>
  </si>
  <si>
    <t>-2046502878</t>
  </si>
  <si>
    <t>40</t>
  </si>
  <si>
    <t>005724100</t>
  </si>
  <si>
    <t>osivo směs travní parková</t>
  </si>
  <si>
    <t>kg</t>
  </si>
  <si>
    <t>-2022046722</t>
  </si>
  <si>
    <t>239,532*0,025 'Přepočtené koeficientem množství</t>
  </si>
  <si>
    <t>41</t>
  </si>
  <si>
    <t>184802311</t>
  </si>
  <si>
    <t>Chemické odplevelení před založením kultury nad 20 m2 postřikem na široko ve svahu do 1:1</t>
  </si>
  <si>
    <t>860844720</t>
  </si>
  <si>
    <t>42</t>
  </si>
  <si>
    <t>185803113</t>
  </si>
  <si>
    <t>Ošetření trávníku shrabáním ve svahu do 1:1</t>
  </si>
  <si>
    <t>-1712822168</t>
  </si>
  <si>
    <t>Poznámka k položce:_x000d_
Pokosení se shrabáním, naložením shrabu na dopravní prostředek s odvezením do vzdálenosti 20 km a vyložením shrabu</t>
  </si>
  <si>
    <t>43</t>
  </si>
  <si>
    <t>185804312</t>
  </si>
  <si>
    <t>Zalití rostlin vodou plocha přes 20 m2</t>
  </si>
  <si>
    <t>478987237</t>
  </si>
  <si>
    <t>Poznámka k položce:_x000d_
zalití nově vysazených trávníků - 10 l/m2 - 3x zálivka (plocha x koef. 0,03)</t>
  </si>
  <si>
    <t>239,532*0,03 'Přepočtené koeficientem množství</t>
  </si>
  <si>
    <t>Zakládání</t>
  </si>
  <si>
    <t>44</t>
  </si>
  <si>
    <t>212311111</t>
  </si>
  <si>
    <t>Obetonování výstění příčného odvodnění mostu včetně žlabovky</t>
  </si>
  <si>
    <t>941475468</t>
  </si>
  <si>
    <t>Poznámka k položce:_x000d_
obetonování vyústění drenáže za opěrami do příkopu (kaplička)</t>
  </si>
  <si>
    <t>45</t>
  </si>
  <si>
    <t>212341111</t>
  </si>
  <si>
    <t>Obetonování drenážních trub mezerovitým betonem</t>
  </si>
  <si>
    <t>-1814729366</t>
  </si>
  <si>
    <t>"obetonování drenážních trub za opěrami a křídly</t>
  </si>
  <si>
    <t xml:space="preserve">0,28*0,28*(9,28*2)    "š. x v. x celk. dl. dle pol. 212792212</t>
  </si>
  <si>
    <t>46</t>
  </si>
  <si>
    <t>212792212</t>
  </si>
  <si>
    <t>Odvodnění mostní opěry - drenážní flexibilní plastové potrubí DN 160</t>
  </si>
  <si>
    <t>-5906784</t>
  </si>
  <si>
    <t>Poznámka k položce:_x000d_
perforovaná drenážní flexibilní trubka DN 150</t>
  </si>
  <si>
    <t>"odvodnění rubu opěr - odměřeno z půdorysu</t>
  </si>
  <si>
    <t xml:space="preserve">9,28    "rub O1 </t>
  </si>
  <si>
    <t xml:space="preserve">9,28    "rub O2 </t>
  </si>
  <si>
    <t>47</t>
  </si>
  <si>
    <t>212792312</t>
  </si>
  <si>
    <t>Odvodnění mostní opěry - drenážní plastové potrubí HDPE DN 160</t>
  </si>
  <si>
    <t>1097482647</t>
  </si>
  <si>
    <t>Poznámka k položce:_x000d_
vyústění drenáže za opěrami z trub plast hladkých vč. napojení na flexibilní potrubí</t>
  </si>
  <si>
    <t xml:space="preserve">0,5*2    "vyústění drenáže za O1 a O2 výtoku - vč. průchodu křídlem - odměřeno z půdorysu</t>
  </si>
  <si>
    <t>48</t>
  </si>
  <si>
    <t>212972113</t>
  </si>
  <si>
    <t>Opláštění drenážních trub filtrační textilií DN 160</t>
  </si>
  <si>
    <t>1920026238</t>
  </si>
  <si>
    <t>Poznámka k položce:_x000d_
dle pol. 212792212</t>
  </si>
  <si>
    <t>49</t>
  </si>
  <si>
    <t>273311123</t>
  </si>
  <si>
    <t>Základové desky z betonu prostého C 8/10</t>
  </si>
  <si>
    <t>-1546125580</t>
  </si>
  <si>
    <t>Poznámka k položce:_x000d_
zlepšení základové spáry mostu hutněným hubeným betonem C 8/10-X0 tl. 0,5 m</t>
  </si>
  <si>
    <t>"odměřeno z výkresu Nový stav - př.řez šikmý a kolmý řez pod.</t>
  </si>
  <si>
    <t xml:space="preserve">12,5*6,8    "délka v př.řezu šikmém x plocha v pod. řezu kolmém</t>
  </si>
  <si>
    <t>50</t>
  </si>
  <si>
    <t>273321118</t>
  </si>
  <si>
    <t>Základové desky ze ŽB C 30/37</t>
  </si>
  <si>
    <t>-573452878</t>
  </si>
  <si>
    <t>Poznámka k položce:_x000d_
základy ze želbet. C 30/37-XC4,XD2,XF3</t>
  </si>
  <si>
    <t>"odměřeno z výkresu tvaru NK</t>
  </si>
  <si>
    <t xml:space="preserve">83,89*0,45    "plocha z půdorysu x v. základu</t>
  </si>
  <si>
    <t>51</t>
  </si>
  <si>
    <t>273354111</t>
  </si>
  <si>
    <t>Bednění základových desek - zřízení</t>
  </si>
  <si>
    <t>104199995</t>
  </si>
  <si>
    <t>Poznámka k položce:_x000d_
bednění základu mostního rámu a křídel</t>
  </si>
  <si>
    <t xml:space="preserve">61,33*0,45    "odměřeno z půdorysu - dl. po obvodu x v. základu</t>
  </si>
  <si>
    <t>52</t>
  </si>
  <si>
    <t>273354211</t>
  </si>
  <si>
    <t>Bednění základových desek - odstranění</t>
  </si>
  <si>
    <t>1640757014</t>
  </si>
  <si>
    <t>Poznámka k položce:_x000d_
dle pol. 273354111</t>
  </si>
  <si>
    <t>53</t>
  </si>
  <si>
    <t>273361116</t>
  </si>
  <si>
    <t>Výztuž základových desek z betonářské oceli 10 505</t>
  </si>
  <si>
    <t>-1335169811</t>
  </si>
  <si>
    <t>Poznámka k položce:_x000d_
výztuž základů opěr a křídel cca 180 kg/m3 betonu (množství vynásobeno koef. 0,18), dle pol. 273321118_x000d_
B 500B</t>
  </si>
  <si>
    <t>37,751*0,18 'Přepočtené koeficientem množství</t>
  </si>
  <si>
    <t>54</t>
  </si>
  <si>
    <t>275311124</t>
  </si>
  <si>
    <t>Základové patky a bloky z betonu prostého C 12/15</t>
  </si>
  <si>
    <t>171097793</t>
  </si>
  <si>
    <t>"podkladní beton pod drenáží za opěrou - dle podél. řezu a výkresu NovyStav</t>
  </si>
  <si>
    <t xml:space="preserve">0,3*1,4*18,56*1,1    "tl. x v. x dl.dle pol. 212792212 + rezerva na vyspádování</t>
  </si>
  <si>
    <t>Svislé a kompletní konstrukce</t>
  </si>
  <si>
    <t>55</t>
  </si>
  <si>
    <t>317171126</t>
  </si>
  <si>
    <t>Kotvení monolitického betonu římsy do mostovky kotvou do vývrtu</t>
  </si>
  <si>
    <t>-1320475070</t>
  </si>
  <si>
    <t>Poznámka k položce:_x000d_
kotvy říms vč. vrtů, výplně kapsy a podlití kotvy</t>
  </si>
  <si>
    <t xml:space="preserve">12*2    "kotvy říms na mostovce - cca po 0,5 m</t>
  </si>
  <si>
    <t>56</t>
  </si>
  <si>
    <t>548792020R</t>
  </si>
  <si>
    <t>kotva pro uchycení římsy do vývrtu</t>
  </si>
  <si>
    <t>-1525749725</t>
  </si>
  <si>
    <t>57</t>
  </si>
  <si>
    <t>317321118</t>
  </si>
  <si>
    <t>Mostní římsy ze ŽB C 30/37</t>
  </si>
  <si>
    <t>-70875960</t>
  </si>
  <si>
    <t xml:space="preserve">0,37*5,92*2   "římsa na vtoku a na výtoku na NK - průřez x dl.</t>
  </si>
  <si>
    <t xml:space="preserve">0,32*(3,6+4,1)   "římsa na křídlech na vtoku - průřez x dl.</t>
  </si>
  <si>
    <t xml:space="preserve">0,32*(3,6+4,1)    "římsa na křídlech na výtoku - průřez x dl.</t>
  </si>
  <si>
    <t>58</t>
  </si>
  <si>
    <t>317353121</t>
  </si>
  <si>
    <t>Bednění mostních říms všech tvarů - zřízení</t>
  </si>
  <si>
    <t>-1803741250</t>
  </si>
  <si>
    <t xml:space="preserve">(0,3+0,6+0,3)*5,92*2    "římsy na mostovce - (š.vyložení + v. + v.) x dl. x 2 římsy</t>
  </si>
  <si>
    <t xml:space="preserve">(0,3+0,6+0,3)*(3,6+4,1)   "římsy na křídlech na vtoku - (š.vyložení + v. + v.) x součet dl.</t>
  </si>
  <si>
    <t xml:space="preserve">(0,3+0,6+0,3)*(3,6+4,1)   "římsy na křídlech na výtoku - (š.vyložení + v. + v.) x součet dl.</t>
  </si>
  <si>
    <t>59</t>
  </si>
  <si>
    <t>317353221</t>
  </si>
  <si>
    <t>Bednění mostních říms všech tvarů - odstranění</t>
  </si>
  <si>
    <t>-119714235</t>
  </si>
  <si>
    <t>Poznámka k položce:_x000d_
dle pol. 317353121</t>
  </si>
  <si>
    <t>60</t>
  </si>
  <si>
    <t>317353311</t>
  </si>
  <si>
    <t>Vložení matrice do bednění mostních říms</t>
  </si>
  <si>
    <t>-21730712</t>
  </si>
  <si>
    <t>Poznámka k položce:_x000d_
matrice v bednění s vyznačením letopočtu dokončení stavby mostu je možné umístit i do bednění mostních křídel</t>
  </si>
  <si>
    <t xml:space="preserve">(0,35*0,8)*2    "2 ks - přibližný rozměr,  upřesní se v dalším stupni PD</t>
  </si>
  <si>
    <t>61</t>
  </si>
  <si>
    <t>317361116</t>
  </si>
  <si>
    <t>Výztuž mostních říms z betonářské oceli 10 505</t>
  </si>
  <si>
    <t>1897683514</t>
  </si>
  <si>
    <t>Poznámka k položce:_x000d_
výztuž říms cca 170 kg/m3 betonu (množství vynásobeno koef. 0,17), množství betonu dle pol. 317321118_x000d_
B 500B</t>
  </si>
  <si>
    <t>9,309*0,17 'Přepočtené koeficientem množství</t>
  </si>
  <si>
    <t>62</t>
  </si>
  <si>
    <t>317661141</t>
  </si>
  <si>
    <t>Výplň spár monolitické římsy tmelem polyuretanovým šířky spáry do 15 mm</t>
  </si>
  <si>
    <t>954173383</t>
  </si>
  <si>
    <t>Poznámka k položce:_x000d_
výplň pracovních spár římsy vč. penetračního nátěru pro zvýšení přilnavosti tmelu, spára bude provedena vložením lišty</t>
  </si>
  <si>
    <t xml:space="preserve">(3,6+4,1)   "napojení říms na křídlech na vtoku - dl. x 2 ks</t>
  </si>
  <si>
    <t xml:space="preserve">(3,6+4,1)   "napojení říms na křídlech na výtoku - dl. x 2 ks</t>
  </si>
  <si>
    <t>63</t>
  </si>
  <si>
    <t>334323118</t>
  </si>
  <si>
    <t>Mostní opěry a úložné prahy ze ŽB C 30/37</t>
  </si>
  <si>
    <t>-1329958076</t>
  </si>
  <si>
    <t xml:space="preserve">Poznámka k položce:_x000d_
stěny rámu ze železobetonu C 30/37-XC4,XD1,XF4 </t>
  </si>
  <si>
    <t>"odměřeno z výkresu tvaru NK - stěny rámu po úroveň prac.spáry pod horní deskou rámu</t>
  </si>
  <si>
    <t xml:space="preserve">2,1*9,8*0,6*2    "v. x dl. x tl. x 2 stěny</t>
  </si>
  <si>
    <t>64</t>
  </si>
  <si>
    <t>334323218</t>
  </si>
  <si>
    <t>Mostní křídla a závěrné zídky ze ŽB C 30/37</t>
  </si>
  <si>
    <t>1342227935</t>
  </si>
  <si>
    <t>Poznámka k položce:_x000d_
křídla rámu z betonu C 30/37-XC4,XD1,XF4</t>
  </si>
  <si>
    <t xml:space="preserve">10,44*0,45    "pravé křídlo na O1 (směr Zvěřínek) - plocha x tl. </t>
  </si>
  <si>
    <t xml:space="preserve">10,66*0,45    "levé křídlo na O1 (směr Nymburk) - plocha x tl. </t>
  </si>
  <si>
    <t xml:space="preserve">10,77*0,45    "pravé křídlo na O2 (směr Nymburk) - plocha x tl. </t>
  </si>
  <si>
    <t xml:space="preserve">10,54*0,45    "levé křídlo na O2 (směr Zvěřínek) - plocha x tl. </t>
  </si>
  <si>
    <t>65</t>
  </si>
  <si>
    <t>334351112</t>
  </si>
  <si>
    <t>Bednění systémové mostních opěr a úložných prahů z překližek pro ŽB - zřízení</t>
  </si>
  <si>
    <t>-437667146</t>
  </si>
  <si>
    <t>Poznámka k položce:_x000d_
bednění stěn rámu</t>
  </si>
  <si>
    <t xml:space="preserve">9,8*2,1*2*2    "stěny rámu - dl. x v. x oboustranné x 2 opěry    </t>
  </si>
  <si>
    <t xml:space="preserve">0,6*2,1*4    "boky rámu - š. x v. x 4 ks</t>
  </si>
  <si>
    <t>66</t>
  </si>
  <si>
    <t>334351211</t>
  </si>
  <si>
    <t>Bednění systémové mostních opěr a úložných prahů z překližek - odstranění</t>
  </si>
  <si>
    <t>-55858570</t>
  </si>
  <si>
    <t>67</t>
  </si>
  <si>
    <t>334352111</t>
  </si>
  <si>
    <t>Bednění mostních křídel a závěrných zídek ze systémového bednění s výplní z překližek - zřízení</t>
  </si>
  <si>
    <t>1150929226</t>
  </si>
  <si>
    <t xml:space="preserve">(10,44*2)+(0,45*2,8)    "pravé křídlo na O1 (směr Zvěřínek) - 2x plocha + bok</t>
  </si>
  <si>
    <t xml:space="preserve">(10,66*2)+(2,8*0,45)    "levé křídlo na O1 (směr Nymburk) - 2x plocha + bok</t>
  </si>
  <si>
    <t xml:space="preserve">(10,77*2)+(2,8*0,45)    "pravé křídlo na O2 (směr Nymburk) - 2x plocha + bok</t>
  </si>
  <si>
    <t xml:space="preserve">(10,54*2)+(2,8*0,45)    "levé křídlo na O2 (směr Zvěřínek) - 2x plocha + bok</t>
  </si>
  <si>
    <t>68</t>
  </si>
  <si>
    <t>334352211</t>
  </si>
  <si>
    <t>Bednění mostních křídel a závěrných zídek ze systémového bednění s výplní z překližek - odstranění</t>
  </si>
  <si>
    <t>1145681381</t>
  </si>
  <si>
    <t>Poznámka k položce:_x000d_
dle pol. 334352111</t>
  </si>
  <si>
    <t>69</t>
  </si>
  <si>
    <t>334359112</t>
  </si>
  <si>
    <t>Výřez bednění pro prostup trub betonovou konstrukcí DN 300</t>
  </si>
  <si>
    <t>959695987</t>
  </si>
  <si>
    <t xml:space="preserve">2   "prostup chráničky DN 200 křídlem O1 a O2 (odvodnění rubu opěry)</t>
  </si>
  <si>
    <t>70</t>
  </si>
  <si>
    <t>334361216</t>
  </si>
  <si>
    <t>Výztuž dříků opěr z betonářské oceli 10 505</t>
  </si>
  <si>
    <t>1060430443</t>
  </si>
  <si>
    <t xml:space="preserve">Poznámka k položce:_x000d_
výztuž stěn rámu cca 180 kg/m3 betonu  (množství vynásobeno koef. 0,18), dle pol. 334323118_x000d_
B 500B</t>
  </si>
  <si>
    <t>24,696*0,18 'Přepočtené koeficientem množství</t>
  </si>
  <si>
    <t>71</t>
  </si>
  <si>
    <t>334361226</t>
  </si>
  <si>
    <t>Výztuž křídel, závěrných zdí z betonářské oceli 10 505</t>
  </si>
  <si>
    <t>-342197147</t>
  </si>
  <si>
    <t xml:space="preserve">Poznámka k položce:_x000d_
výztuž křídel cca 180 kg/m3 betonu  (množství vynásobeno koef. 0,18), dle pol. 334323218_x000d_
B 500B_x000d_
</t>
  </si>
  <si>
    <t>19,085*0,18 'Přepočtené koeficientem množství</t>
  </si>
  <si>
    <t>72</t>
  </si>
  <si>
    <t>334791114</t>
  </si>
  <si>
    <t>Prostup v betonových zdech z plastových trub DN do 200</t>
  </si>
  <si>
    <t>115603821</t>
  </si>
  <si>
    <t xml:space="preserve">0,5*2   "prostup chráničky DN 200 křídlem O1 a O2 (odvodnění rubu opěr)</t>
  </si>
  <si>
    <t>Vodorovné konstrukce</t>
  </si>
  <si>
    <t>73</t>
  </si>
  <si>
    <t>421321128</t>
  </si>
  <si>
    <t>Mostní nosné konstrukce deskové ze ŽB C 30/37</t>
  </si>
  <si>
    <t>215733794</t>
  </si>
  <si>
    <t>Poznámka k položce:_x000d_
horní deska rámu z betonu C 30/37-XC4,XD1,XF2</t>
  </si>
  <si>
    <t>"odměřeno z výkresu tvaru NK - horní deska po prac. spáru na styku s opěrou</t>
  </si>
  <si>
    <t xml:space="preserve">2,52*9,8    "průřez v podél.řezu kolmém x dl. mostu šikmá</t>
  </si>
  <si>
    <t xml:space="preserve">(0,031+0,03)*6,0     "zvýšení pod římsami - součet ploch pod levou a pravou římsou x dl.</t>
  </si>
  <si>
    <t>74</t>
  </si>
  <si>
    <t>421351131</t>
  </si>
  <si>
    <t>Bednění boční stěny konstrukcí mostů výšky do 350 mm - zřízení</t>
  </si>
  <si>
    <t>-788457913</t>
  </si>
  <si>
    <t>"bednění svislých stěn horní desky rámu - odměřeno z výkresu tvaru</t>
  </si>
  <si>
    <t xml:space="preserve">2,52*3    "čela desky vč. smršťovací spáry</t>
  </si>
  <si>
    <t xml:space="preserve">(0,35+0,27)*9,8*2    "boky stěny rámu (část stěny po prac.spáru a zkosení)</t>
  </si>
  <si>
    <t>75</t>
  </si>
  <si>
    <t>421351231</t>
  </si>
  <si>
    <t>Bednění stěny boční konstrukcí mostů výšky do 350 mm - odstranění</t>
  </si>
  <si>
    <t>485479739</t>
  </si>
  <si>
    <t>Poznámka k položce:_x000d_
dle pol. 421351131</t>
  </si>
  <si>
    <t>76</t>
  </si>
  <si>
    <t>421361226</t>
  </si>
  <si>
    <t>Výztuž ŽB deskového mostu z betonářské oceli 10 505</t>
  </si>
  <si>
    <t>-610678183</t>
  </si>
  <si>
    <t>Poznámka k položce:_x000d_
výztuž horní nosné desky rámu - cca 220 kg/m3 betonu (množství vynásobeno koef. 0,22)_x000d_
dle pol. 421321128_x000d_
B 500B</t>
  </si>
  <si>
    <t>25,062*0,22 'Přepočtené koeficientem množství</t>
  </si>
  <si>
    <t>77</t>
  </si>
  <si>
    <t>421955112</t>
  </si>
  <si>
    <t>Bednění z překližek na mostní skruži - zřízení</t>
  </si>
  <si>
    <t>-356161801</t>
  </si>
  <si>
    <t xml:space="preserve">4,0*9,8    "bednění pro desku rámu</t>
  </si>
  <si>
    <t>78</t>
  </si>
  <si>
    <t>421955212</t>
  </si>
  <si>
    <t>Bednění z překližek na mostní skruži - odstranění</t>
  </si>
  <si>
    <t>1066433071</t>
  </si>
  <si>
    <t>Poznámka k položce:_x000d_
dle pol. 2¨421955112</t>
  </si>
  <si>
    <t>79</t>
  </si>
  <si>
    <t>451315114</t>
  </si>
  <si>
    <t>Podkladní nebo výplňová vrstva z betonu C 12/15 tl do 100 mm</t>
  </si>
  <si>
    <t>-1793922040</t>
  </si>
  <si>
    <t xml:space="preserve">"podkladní beton C 12/15-X0 </t>
  </si>
  <si>
    <t xml:space="preserve">4,0*9,8    "podkladní beton proměnlivé tl. cca 200-300 mm  pro vytvarování dna vodoteče uvnitř mostu (nad úroveň 200 mm)  - š. x dl.</t>
  </si>
  <si>
    <t>80</t>
  </si>
  <si>
    <t>451315124</t>
  </si>
  <si>
    <t>Podkladní nebo výplňová vrstva z betonu C 12/15 tl do 150 mm</t>
  </si>
  <si>
    <t>-107380675</t>
  </si>
  <si>
    <t xml:space="preserve">115,4    "pod základovou deskou NK a křídel - odměřeno z půdorysu tvaru NK</t>
  </si>
  <si>
    <t>81</t>
  </si>
  <si>
    <t>451315134</t>
  </si>
  <si>
    <t>Podkladní nebo výplňová vrstva z betonu C 12/15 tl do 200 mm</t>
  </si>
  <si>
    <t>995265872</t>
  </si>
  <si>
    <t xml:space="preserve">4,0*9,8    "podkladní beton proměnlivé tl. 200-300 mm pro vytvarování dna vodoteče uvnitř mostu - š. x dl.</t>
  </si>
  <si>
    <t>82</t>
  </si>
  <si>
    <t>451317777</t>
  </si>
  <si>
    <t>Podklad nebo lože pod dlažbu vodorovný nebo do sklonu 1:5 z betonu prostého tl do 100 mm</t>
  </si>
  <si>
    <t>1046719921</t>
  </si>
  <si>
    <t>Poznámka k položce:_x000d_
bet. lože tl. 50 mm pod dlažbou dle pol. 465513157, a dle výkres č.C.4.9 (celková tl. lože 150 mm)</t>
  </si>
  <si>
    <t>83</t>
  </si>
  <si>
    <t>451576121</t>
  </si>
  <si>
    <t>Podkladní a výplňová vrstva ze štěrkopísku tl do 200 mm</t>
  </si>
  <si>
    <t>-1101816835</t>
  </si>
  <si>
    <t>"těsnění za opěrami - podsyp a vrchní drenážní vrstva ze ŠP tl. 150 mm</t>
  </si>
  <si>
    <t xml:space="preserve">0,93*8,77     "za opěrou O1 -plocha x dl. </t>
  </si>
  <si>
    <t xml:space="preserve">0,91*8,77    "za opěrou O2 - dtto</t>
  </si>
  <si>
    <t>84</t>
  </si>
  <si>
    <t>452318510</t>
  </si>
  <si>
    <t>Zajišťovací práh z betonu prostého se zvýšenými nároky na prostředí</t>
  </si>
  <si>
    <t>-559137480</t>
  </si>
  <si>
    <t>Poznámka k položce:_x000d_
betonové prahy pro zakončení dlažby v korytě příkopu z betonu prostého C 25/30, vč.bednění</t>
  </si>
  <si>
    <t xml:space="preserve">0,5*1,0*4,73*1,202    "práh na vtokové straně - š. x v. x dl. x koef. sklonu</t>
  </si>
  <si>
    <t xml:space="preserve">0,5*1,0*4,56*1,202    "práh na výtokové straně - dtto</t>
  </si>
  <si>
    <t>85</t>
  </si>
  <si>
    <t>458501112</t>
  </si>
  <si>
    <t>Výplňové klíny za opěrou z kameniva drceného hutněného po vrstvách</t>
  </si>
  <si>
    <t>-315818252</t>
  </si>
  <si>
    <t>Poznámka k položce:_x000d_
ochranný zásyp rubu opěr ze ŠD 0-32, míra zhutnění I=0,85, hutněno po vrstvách max. 300 mm</t>
  </si>
  <si>
    <t>"ochranný zásyp rubu opěr a křídel s drenážní funkcí - přechodový klín</t>
  </si>
  <si>
    <t xml:space="preserve">1,53*8,77    "za opěrou O1 - plocha v kolmém řezu x šikmá dl.</t>
  </si>
  <si>
    <t xml:space="preserve">1,58*8,77    "za opěrou O2 - plocha v kolmém řezu x šikmá dl.</t>
  </si>
  <si>
    <t>86</t>
  </si>
  <si>
    <t>465513157</t>
  </si>
  <si>
    <t>Dlažba svahu u opěr z upraveného lomového žulového kamene tl 200 mm do lože C 25/30 pl přes 10 m2</t>
  </si>
  <si>
    <t>555790496</t>
  </si>
  <si>
    <t>Poznámka k položce:_x000d_
vč. beton.lože tl. 100 mm</t>
  </si>
  <si>
    <t xml:space="preserve">(16,85+12,63)*1,202   "plocha odláždění v korytě na vtoku a výtoku - dle situace x koef. sklonu svahů</t>
  </si>
  <si>
    <t xml:space="preserve">(15,71+4,88)*1,202   "svahy na vtoku dle situace x koef. sklonu</t>
  </si>
  <si>
    <t xml:space="preserve">1,29+4,13+3,94+1,46   "dlažba za křídly na vtoku dle situace</t>
  </si>
  <si>
    <t xml:space="preserve">(4,16+8,76+2,95)*1,202   "svahy na výtoku dle situace x koef. sklonu</t>
  </si>
  <si>
    <t xml:space="preserve">0,84+3,76+4,15+1,49   "dlažba za křídly na výtoku dle situace</t>
  </si>
  <si>
    <t xml:space="preserve">9,2*4,6   "dlažba v korytě pod mostem - délka ze vzor. řezu x šikmá šířka dle situace</t>
  </si>
  <si>
    <t>87</t>
  </si>
  <si>
    <t>564871111</t>
  </si>
  <si>
    <t>Podklad ze štěrkodrtě ŠD tl 250 mm</t>
  </si>
  <si>
    <t>523554427</t>
  </si>
  <si>
    <t xml:space="preserve">Poznámka k položce:_x000d_
podkladní vrstva vozovky ze ŠDa 0/45G tl. 250mm - dle půdorys a pod.řez </t>
  </si>
  <si>
    <t xml:space="preserve">465-(12,67*7,5)   "plocha celé vozovky (most + silnice) a odečet plochy mostu vč. přechodových oblastí (šikmá délka x kolmá šířka)</t>
  </si>
  <si>
    <t>88</t>
  </si>
  <si>
    <t>564952111</t>
  </si>
  <si>
    <t>Podklad z mechanicky zpevněného kameniva MZK tl 150 mm</t>
  </si>
  <si>
    <t>1998161130</t>
  </si>
  <si>
    <t>Poznámka k položce:_x000d_
podkladní vrstva vozovky z MZK 0/32 Gc na předpolí u O1 a O2</t>
  </si>
  <si>
    <t xml:space="preserve">465-(7,9*7,5)   "plocha celé vozovky (most + silnice) a odečet plochy mostu vč. přechodových oblastí (šikmá délka x kolmá šířka)</t>
  </si>
  <si>
    <t>89</t>
  </si>
  <si>
    <t>565145121</t>
  </si>
  <si>
    <t>Asfaltový beton vrstva podkladní ACP 16 (obalované kamenivo OKS) tl 60 mm š přes 3 m</t>
  </si>
  <si>
    <t>1839543938</t>
  </si>
  <si>
    <t xml:space="preserve">465-(6,43*7,5)   "plocha celé vozovky (most + silnice) a odečet plochy mostu (šikmá délka x kolmá šířka)</t>
  </si>
  <si>
    <t>90</t>
  </si>
  <si>
    <t>573111111</t>
  </si>
  <si>
    <t>Postřik živičný infiltrační s posypem z asfaltu množství 0,60 kg/m2</t>
  </si>
  <si>
    <t>1978321632</t>
  </si>
  <si>
    <t>Poznámka k položce:_x000d_
od ACP 16+ dle pol. 565145121</t>
  </si>
  <si>
    <t>91</t>
  </si>
  <si>
    <t>573231108</t>
  </si>
  <si>
    <t>Postřik živičný spojovací ze silniční emulze v množství 0,50 kg/m2</t>
  </si>
  <si>
    <t>-1052330831</t>
  </si>
  <si>
    <t>Poznámka k položce:_x000d_
dle pol. 576133221 a pol. 565145121</t>
  </si>
  <si>
    <t xml:space="preserve">465     "plocha celé vozovky (most + silnice) - dle koord.situace - pod vrstvou SMA 11+</t>
  </si>
  <si>
    <t xml:space="preserve">465-(6,43*7,5)   "plocha celé vozovky (most + silnice) a odečet plochy mostu (šikmá délka x kolmá šířka) - na vrstvě ACP 16+</t>
  </si>
  <si>
    <t>92</t>
  </si>
  <si>
    <t>576133221</t>
  </si>
  <si>
    <t>Asfaltový koberec mastixový SMA 11 (AKMS) tl 40 mm š přes 3 m</t>
  </si>
  <si>
    <t>1391306235</t>
  </si>
  <si>
    <t xml:space="preserve">465     "plocha celé vozovky (most + silnice) - dle koord.situace </t>
  </si>
  <si>
    <t>93</t>
  </si>
  <si>
    <t>577145142</t>
  </si>
  <si>
    <t>Asfaltový beton vrstva ložní ACL 16 (ABH) tl 50 mm š přes 3 m z modifikovaného asfaltu</t>
  </si>
  <si>
    <t>-383765687</t>
  </si>
  <si>
    <t xml:space="preserve">(6,43*7,5)   "plocha mostu (šikmá délka x kolmá šířka)</t>
  </si>
  <si>
    <t>94</t>
  </si>
  <si>
    <t>577155142</t>
  </si>
  <si>
    <t>Asfaltový beton vrstva ložní ACL 16 (ABH) tl 60 mm š přes 3 m z modifikovaného asfaltu</t>
  </si>
  <si>
    <t>-1159592914</t>
  </si>
  <si>
    <t xml:space="preserve">465-(6,43*7,5)   "plocha celé vozovky (most + silnice) a odečet plochy mostu (šikmá délka x kolmá šířka) </t>
  </si>
  <si>
    <t>95</t>
  </si>
  <si>
    <t>578149991R</t>
  </si>
  <si>
    <t>Litý asfalt MA 16 IV tl 40 mm š přes 3 m z modifikovaného asfaltu</t>
  </si>
  <si>
    <t>919170770</t>
  </si>
  <si>
    <t>"vozovka na mostě - ochrana izolace mostovky</t>
  </si>
  <si>
    <t xml:space="preserve">(7,81*7,5)   "plocha mostu (šikmá délka x kolmá šířka)</t>
  </si>
  <si>
    <t>Úpravy povrchů, podlahy a osazování výplní</t>
  </si>
  <si>
    <t>96</t>
  </si>
  <si>
    <t>628611101</t>
  </si>
  <si>
    <t>Nátěr betonu mostu epoxidový 1x impregnační OS-A</t>
  </si>
  <si>
    <t>-152560893</t>
  </si>
  <si>
    <t xml:space="preserve">Poznámka k položce:_x000d_
penetrační nátěr na betonových obrubnících říms na styku s vozovkou   </t>
  </si>
  <si>
    <t xml:space="preserve">0,12*6,0    "římsa na vtoku na NK - š. x dl.</t>
  </si>
  <si>
    <t xml:space="preserve">0,12*6,0    "římsa na výtoku na NK - dtto</t>
  </si>
  <si>
    <t xml:space="preserve">0,12*4,1    "římsa na pravém křídle na O1 - dtto</t>
  </si>
  <si>
    <t xml:space="preserve">0,12*3,6    "římsa na levém křídle na O1 - š. x součet dl.</t>
  </si>
  <si>
    <t xml:space="preserve">0,12*3,6    "římsa na levém křídle na O2 - š. x dl.</t>
  </si>
  <si>
    <t xml:space="preserve">0,12*4,1    "římsa na pravém křídle na O2 - dtto</t>
  </si>
  <si>
    <t>97</t>
  </si>
  <si>
    <t>628611131</t>
  </si>
  <si>
    <t>Nátěr betonu mostu akrylátový 2x ochranný pružný OS-C</t>
  </si>
  <si>
    <t>-2075412516</t>
  </si>
  <si>
    <t xml:space="preserve">Poznámka k položce:_x000d_
ochranný pružný polymerový povlak nebo impregnační nátěr typu S4  betonových obrubníků říms nad vozovkou</t>
  </si>
  <si>
    <t xml:space="preserve">0,32*6,0    "římsa na vtoku na NK - š. x dl.</t>
  </si>
  <si>
    <t xml:space="preserve">0,32*6,0    "římsa na výtoku na NK - dtto</t>
  </si>
  <si>
    <t xml:space="preserve">0,32*4,1    "římsa na pravém křídle na O1 - dtto</t>
  </si>
  <si>
    <t xml:space="preserve">0,32*3,6    "římsa na levém křídle na O1 - š. x součet dl.</t>
  </si>
  <si>
    <t xml:space="preserve">0,32*3,6    "římsa na levém křídle na O2 - š. x dl.</t>
  </si>
  <si>
    <t xml:space="preserve">0,32*4,1    "římsa na pravém křídle na O2 - dtto</t>
  </si>
  <si>
    <t>98</t>
  </si>
  <si>
    <t>632664114R</t>
  </si>
  <si>
    <t>Nátěr betonu mostu epoxidový OS-E</t>
  </si>
  <si>
    <t>832576097</t>
  </si>
  <si>
    <t>Poznámka k položce:_x000d_
nátěr mezi římsou a stěnami NK</t>
  </si>
  <si>
    <t xml:space="preserve">0,32*6,0*2    "v. x dl. x 2 římsy</t>
  </si>
  <si>
    <t>99</t>
  </si>
  <si>
    <t>911331111</t>
  </si>
  <si>
    <t>Svodidlo ocelové jednostranné zádržnosti N2 typ JSNH4/N2 se zaberaněním sloupků v rozmezí do 2 m</t>
  </si>
  <si>
    <t>1523382061</t>
  </si>
  <si>
    <t xml:space="preserve">22+24+23+22   "silniční svodidlo N2 zakončené náběhem, před a za mostem dle v.č.B.2</t>
  </si>
  <si>
    <t>100</t>
  </si>
  <si>
    <t>911334122</t>
  </si>
  <si>
    <t>Svodidlo ocelové zábradelní zádržnosti H2 typ ZSNH4/H2 kotvené do římsy s výplní ze svislých tyčí</t>
  </si>
  <si>
    <t>-1330524240</t>
  </si>
  <si>
    <t>Poznámka k položce:_x000d_
Zábradelní mostní svodidlo H2 na NK a křídlech se svislou výplní vč. kompletní PKO, ukotvení přes patní desky do říms a podlití patních desek a zalití otvorů plastbetonem a vč. ostatních potřebných prací a materiálů</t>
  </si>
  <si>
    <t xml:space="preserve">16*2    "na vtoku a výtoku - odměřeno z výkresu pohledu</t>
  </si>
  <si>
    <t>101</t>
  </si>
  <si>
    <t>914111111</t>
  </si>
  <si>
    <t>Montáž svislé dopravní značky do velikosti 1 m2 objímkami na sloupek nebo konzolu</t>
  </si>
  <si>
    <t>2011073544</t>
  </si>
  <si>
    <t>Poznámka k položce:_x000d_
značky B19</t>
  </si>
  <si>
    <t>102</t>
  </si>
  <si>
    <t>404455170</t>
  </si>
  <si>
    <t>značka dopravní svislá retroreflexní fólie tř. 1, FeZn-Al rám., D 700 mm - B19</t>
  </si>
  <si>
    <t>-1458963243</t>
  </si>
  <si>
    <t>103</t>
  </si>
  <si>
    <t>914112111</t>
  </si>
  <si>
    <t>Tabulka s označením evidenčního čísla mostu</t>
  </si>
  <si>
    <t>-618333559</t>
  </si>
  <si>
    <t>Poznámka k položce:_x000d_
vč. sloupku a upevnění k zábradlí mostu</t>
  </si>
  <si>
    <t>104</t>
  </si>
  <si>
    <t>914511111</t>
  </si>
  <si>
    <t>Montáž sloupku dopravních značek délky do 3,5 m s betonovým základem</t>
  </si>
  <si>
    <t>-1815256071</t>
  </si>
  <si>
    <t>105</t>
  </si>
  <si>
    <t>404452300</t>
  </si>
  <si>
    <t>sloupek Zn 70 - 350</t>
  </si>
  <si>
    <t>-305262275</t>
  </si>
  <si>
    <t>174</t>
  </si>
  <si>
    <t>404452400</t>
  </si>
  <si>
    <t>patka hliníková HP 60</t>
  </si>
  <si>
    <t>-599686117</t>
  </si>
  <si>
    <t>175</t>
  </si>
  <si>
    <t>404452530</t>
  </si>
  <si>
    <t>víčko plastové na sloupek 60</t>
  </si>
  <si>
    <t>-1454176999</t>
  </si>
  <si>
    <t>176</t>
  </si>
  <si>
    <t>404452560</t>
  </si>
  <si>
    <t>upínací svorka na sloupek US 60</t>
  </si>
  <si>
    <t>1813724135</t>
  </si>
  <si>
    <t>106</t>
  </si>
  <si>
    <t>916131213</t>
  </si>
  <si>
    <t>Osazení silničního obrubníku betonového stojatého s boční opěrou do lože z betonu prostého</t>
  </si>
  <si>
    <t>-1878262355</t>
  </si>
  <si>
    <t>"obrubníky mezi zámkovou dlažbou a vozovkou - odměřeno z půdorysu</t>
  </si>
  <si>
    <t xml:space="preserve">5,0+5,0+7,0    "obrubníky na vtokové straně - vč.obruby podél žlabovky</t>
  </si>
  <si>
    <t xml:space="preserve">5,0+5,0    "obrubníky na výtokové straně</t>
  </si>
  <si>
    <t>107</t>
  </si>
  <si>
    <t>592174650</t>
  </si>
  <si>
    <t>obrubník betonový silniční 100x15x25 cm</t>
  </si>
  <si>
    <t>-541179102</t>
  </si>
  <si>
    <t>27*1,03 'Přepočtené koeficientem množství</t>
  </si>
  <si>
    <t>108</t>
  </si>
  <si>
    <t>916231213</t>
  </si>
  <si>
    <t>Osazení chodníkového obrubníku betonového stojatého s boční opěrou do lože z betonu prostého</t>
  </si>
  <si>
    <t>31033980</t>
  </si>
  <si>
    <t>"obrubníky mezi zámkovou dlažbou a terénem (mimo vozovku) - odměřeno z půdorysu</t>
  </si>
  <si>
    <t xml:space="preserve">11,1+3,1+2,6+2,7+9,8+2,0+0,8   "obrubníky na vtokové straně</t>
  </si>
  <si>
    <t xml:space="preserve">9,4+1,0+1,8+7,6+4,5+10,6+1,7+0,8   "obrubníky na výtokové straně</t>
  </si>
  <si>
    <t>109</t>
  </si>
  <si>
    <t>592174150</t>
  </si>
  <si>
    <t>obrubník betonový chodníkový 100x10x25 cm</t>
  </si>
  <si>
    <t>-1286999929</t>
  </si>
  <si>
    <t>Poznámka k položce:_x000d_
vč. ztratného 3%</t>
  </si>
  <si>
    <t>69,5*1,03 'Přepočtené koeficientem množství</t>
  </si>
  <si>
    <t>110</t>
  </si>
  <si>
    <t>919112111</t>
  </si>
  <si>
    <t>Řezání dilatačních spár š 4 mm hl do 60 mm příčných nebo podélných v živičném krytu</t>
  </si>
  <si>
    <t>164382981</t>
  </si>
  <si>
    <t xml:space="preserve">8,5*2    "dilatační spára nad opěrami NK - š. vozovky x 2 spáry</t>
  </si>
  <si>
    <t xml:space="preserve">8,52+8,5   "spára pro napojení nové obrusné vrstvy na stávající vozovku - silnice II/330</t>
  </si>
  <si>
    <t xml:space="preserve">6,5    "spára pro napojení nové obrusné vrstvy na stávající vozovku směr Zvěřínek</t>
  </si>
  <si>
    <t xml:space="preserve">6,24   "spára pro napojení nové obrusné vrstvy na stávající vozovku směr Nymburk</t>
  </si>
  <si>
    <t>111</t>
  </si>
  <si>
    <t>919112222</t>
  </si>
  <si>
    <t>Řezání spár pro vytvoření komůrky š 15 mm hl 25 mm pro těsnící zálivku v živičném krytu</t>
  </si>
  <si>
    <t>787660637</t>
  </si>
  <si>
    <t>112</t>
  </si>
  <si>
    <t>919112233</t>
  </si>
  <si>
    <t>Řezání spár pro vytvoření komůrky š 20 mm hl 40 mm pro těsnící zálivku v živičném krytu</t>
  </si>
  <si>
    <t>319931332</t>
  </si>
  <si>
    <t>Poznámka k položce:_x000d_
spáry pro těsnící zálivky podél obrubníků - pro obrusnou vrstvu</t>
  </si>
  <si>
    <t xml:space="preserve">5,92*2    "římsa na vtoku a výtoku na NK</t>
  </si>
  <si>
    <t xml:space="preserve">4,1    "římsa na pravém křídle na O1</t>
  </si>
  <si>
    <t xml:space="preserve">3,6    "římsa na levém křídle na O1</t>
  </si>
  <si>
    <t xml:space="preserve">3,6    "římsa na levém křídle na O2</t>
  </si>
  <si>
    <t xml:space="preserve">4,1   "římsa na pravém křídle na O2</t>
  </si>
  <si>
    <t>113</t>
  </si>
  <si>
    <t>919112234R</t>
  </si>
  <si>
    <t>Řezání spár pro vytvoření komůrky š 20 mm hl do 60 mm pro těsnící zálivku v živičném krytu</t>
  </si>
  <si>
    <t>56421422</t>
  </si>
  <si>
    <t>Poznámka k položce:_x000d_
spáry pro těsnící zálivky podél obrubníků - pro ložnou vrstvu hl. 50 a 60 mm</t>
  </si>
  <si>
    <t>114</t>
  </si>
  <si>
    <t>919121121</t>
  </si>
  <si>
    <t>Těsnění spár zálivkou za studena pro komůrky š 15 mm hl 25 mm s těsnicím profilem</t>
  </si>
  <si>
    <t>140887730</t>
  </si>
  <si>
    <t>115</t>
  </si>
  <si>
    <t>919122132</t>
  </si>
  <si>
    <t>Těsnění spár zálivkou za tepla pro komůrky š 20 mm hl 40 mm s těsnicím profilem</t>
  </si>
  <si>
    <t>439237715</t>
  </si>
  <si>
    <t>Poznámka k položce:_x000d_
těsnící zálivky podél obrubníků - pro obrusnou vrstvu</t>
  </si>
  <si>
    <t>116</t>
  </si>
  <si>
    <t>919122133R</t>
  </si>
  <si>
    <t>Těsnění spár zálivkou za tepla pro komůrky š 20 mm hl do 60 mm s těsnicím profilem</t>
  </si>
  <si>
    <t>833089536</t>
  </si>
  <si>
    <t>Poznámka k položce:_x000d_
těsnící zálivky podél obrubníků - pro ložnou vrstvu</t>
  </si>
  <si>
    <t>117</t>
  </si>
  <si>
    <t>931994161</t>
  </si>
  <si>
    <t>Těsnění smrštitelných spár betonové konstrukce těsnicím pásem a polystyrenem</t>
  </si>
  <si>
    <t>1180898202</t>
  </si>
  <si>
    <t xml:space="preserve">2,76*2    "smršťovací spára stěn opěr</t>
  </si>
  <si>
    <t xml:space="preserve">5,35    "smršťovací spára v nosné desce rámu</t>
  </si>
  <si>
    <t>118</t>
  </si>
  <si>
    <t>931994171</t>
  </si>
  <si>
    <t>Těsnění pracovní spáry betonové konstrukce asfaltovým izolačním pásem š do 500 mm</t>
  </si>
  <si>
    <t>-189111571</t>
  </si>
  <si>
    <t>Poznámka k položce:_x000d_
povrchové těsnění pracovní spáry opěr a křídel</t>
  </si>
  <si>
    <t xml:space="preserve">(8,3+0,4)*2*2    "mezi nosnou deskou a stěnami rámu</t>
  </si>
  <si>
    <t xml:space="preserve">34,8    "mezi stěnami rámu a základovou deskou</t>
  </si>
  <si>
    <t xml:space="preserve">(1,0+2,2+4,6+3,8+2,6)*2+0,4*4    "mezi křídly a základy křídel</t>
  </si>
  <si>
    <t>119</t>
  </si>
  <si>
    <t>935112211</t>
  </si>
  <si>
    <t>Osazení příkopového žlabu do betonu tl 100 mm z betonových tvárnic š do 800 mm</t>
  </si>
  <si>
    <t>-454540151</t>
  </si>
  <si>
    <t>Poznámka k položce:_x000d_
Betonové žlabovky š. 600 mm dle půdorysu</t>
  </si>
  <si>
    <t xml:space="preserve">9,2+11,6  "betonový žlab za římsou na výtoku - dl. x koef. sklonu</t>
  </si>
  <si>
    <t xml:space="preserve">13,52+7,9  "betonový žlab za římsou na vtoku - dl. x koef. sklonu</t>
  </si>
  <si>
    <t>120</t>
  </si>
  <si>
    <t>592274960</t>
  </si>
  <si>
    <t>žlabovka betonová 33x59x8 cm</t>
  </si>
  <si>
    <t>302052714</t>
  </si>
  <si>
    <t>121</t>
  </si>
  <si>
    <t>936560001R</t>
  </si>
  <si>
    <t>Nivelační značka na konstrukci</t>
  </si>
  <si>
    <t>-130421860</t>
  </si>
  <si>
    <t xml:space="preserve">2*2    "na opěrách rámu</t>
  </si>
  <si>
    <t xml:space="preserve">3*2    "na římsách na NK</t>
  </si>
  <si>
    <t>122</t>
  </si>
  <si>
    <t>948411111</t>
  </si>
  <si>
    <t>Zřízení podpěrné skruže dočasné kovové výšky do 10 m</t>
  </si>
  <si>
    <t>1958528608</t>
  </si>
  <si>
    <t xml:space="preserve">4,6*2,31*8,8    "skruž pro betonáž horní nosné desky rámu - š. x v. x dl.</t>
  </si>
  <si>
    <t>123</t>
  </si>
  <si>
    <t>948411211</t>
  </si>
  <si>
    <t>Odstranění podpěrné skruže dočasné kovové výšky do 10 m</t>
  </si>
  <si>
    <t>825665512</t>
  </si>
  <si>
    <t>124</t>
  </si>
  <si>
    <t>948411911R</t>
  </si>
  <si>
    <t>Měsíční nájemné podpěrné skruže dočasné kovové výšky do 10 m</t>
  </si>
  <si>
    <t>-1324616947</t>
  </si>
  <si>
    <t>Poznámka k položce:_x000d_
předpoklad cca 2 měsíce</t>
  </si>
  <si>
    <t>93,509*2 'Přepočtené koeficientem množství</t>
  </si>
  <si>
    <t>125</t>
  </si>
  <si>
    <t>961021112</t>
  </si>
  <si>
    <t>Bourání mostních základů z kamene</t>
  </si>
  <si>
    <t>-232561170</t>
  </si>
  <si>
    <t>"bourání stávajících základů z kamenného zdiva</t>
  </si>
  <si>
    <t xml:space="preserve">(0,8*1,0)*9,0*2   "šířka x výška x délka - odhad základů pod opěrami</t>
  </si>
  <si>
    <t>126</t>
  </si>
  <si>
    <t>962051111</t>
  </si>
  <si>
    <t>Bourání mostních zdí a pilířů z ŽB</t>
  </si>
  <si>
    <t>1094789354</t>
  </si>
  <si>
    <t xml:space="preserve">"vybourání stáv. říms na mostě  a stáv dobetonávky na vtoku a na výtoku</t>
  </si>
  <si>
    <t xml:space="preserve">0,43*9,8   "plocha v řezu na vtoku x dl. odměř. z půdorysu (odhad) </t>
  </si>
  <si>
    <t xml:space="preserve">0,48*9,79    "plocha v řezu na výtoku x dl. odměř. z půdorysu (odhad) </t>
  </si>
  <si>
    <t xml:space="preserve">(21,96*0,354)+(21,96*0,473)    "čela nad klenbou a přibetonávka zdí před vtokem i na výtoku - plocha z pod. řezu šikmého x tl. - vč. základů</t>
  </si>
  <si>
    <t>127</t>
  </si>
  <si>
    <t>963021112</t>
  </si>
  <si>
    <t>Bourání mostní nosné konstrukce z kamene</t>
  </si>
  <si>
    <t>-230793648</t>
  </si>
  <si>
    <t>"bourání klenby a opěr (zdí) stávajícího mostu z kamenného zdiva</t>
  </si>
  <si>
    <t xml:space="preserve">1,08*7,96   "plocha řezu šikmém x dl. mostu dle př. řez kolmý - klenba</t>
  </si>
  <si>
    <t xml:space="preserve">1,7*2*7,96   "plocha řezu šikmém x 2 opěry x dl. mostu dle př. řez kolmý</t>
  </si>
  <si>
    <t>128</t>
  </si>
  <si>
    <t>966006132</t>
  </si>
  <si>
    <t>Odstranění značek dopravních nebo orientačních se sloupky s betonovými patkami</t>
  </si>
  <si>
    <t>1254813520</t>
  </si>
  <si>
    <t>Poznámka k položce:_x000d_
odstranění značek u mostu_x000d_
odstranění stávajících sloupků a jejich ukotvení do bet. patky resp. do říms - materiál odkoupí zhotovitel vč. odvozu</t>
  </si>
  <si>
    <t>129</t>
  </si>
  <si>
    <t>966006211</t>
  </si>
  <si>
    <t>Odstranění svislých dopravních značek ze sloupů, sloupků nebo konzol</t>
  </si>
  <si>
    <t>-356394456</t>
  </si>
  <si>
    <t xml:space="preserve">Poznámka k položce:_x000d_
demontáž stávajících dopravních značek  ze sloupků u mostu vč. tabulky s č. mostu</t>
  </si>
  <si>
    <t>2*4</t>
  </si>
  <si>
    <t>130</t>
  </si>
  <si>
    <t>966075141</t>
  </si>
  <si>
    <t>Odstranění kovového zábradlí vcelku</t>
  </si>
  <si>
    <t>508860376</t>
  </si>
  <si>
    <t>Poznámka k položce:_x000d_
kovové zábradlí odkoupí zhotovitel vč. odvozu</t>
  </si>
  <si>
    <t xml:space="preserve">9,8    "na vtoku</t>
  </si>
  <si>
    <t xml:space="preserve">9,5   "na výtoku</t>
  </si>
  <si>
    <t>131</t>
  </si>
  <si>
    <t>985221112</t>
  </si>
  <si>
    <t>Doplnění zdiva kamenem do aktivované malty se spárami dl do 12 m/m2</t>
  </si>
  <si>
    <t>469757530</t>
  </si>
  <si>
    <t>Poznámka k položce:_x000d_
doplnění chybějícího nebo narušeného zdiva stávající opěrné zídky na vtoku příkopu (na levém břehu)_x000d_
vč. vyspárování - odhad cca 20% z celkové plochy zídky</t>
  </si>
  <si>
    <t xml:space="preserve">(12,0*0,2)*0,2    "celk. plocha x 20% x tl.</t>
  </si>
  <si>
    <t>132</t>
  </si>
  <si>
    <t>583807500</t>
  </si>
  <si>
    <t>kámen lomový LK/R upravený</t>
  </si>
  <si>
    <t>267674377</t>
  </si>
  <si>
    <t>Poznámka k položce:_x000d_
množství dle pol. 985221112 x koef. 2,6 (hmotnost kamene 2,6 t/m3)</t>
  </si>
  <si>
    <t>0,48*2,6 'Přepočtené koeficientem množství</t>
  </si>
  <si>
    <t>133</t>
  </si>
  <si>
    <t>997211111</t>
  </si>
  <si>
    <t>Svislá doprava suti na v 3,5 m</t>
  </si>
  <si>
    <t>-1104532782</t>
  </si>
  <si>
    <t>"vybourané konstrukce stávajícího mostu</t>
  </si>
  <si>
    <t xml:space="preserve">35,856   "kamenné základy dle pol. 961021112</t>
  </si>
  <si>
    <t xml:space="preserve">88,796    "kamenné opěry a klenba dle pol. 963021112</t>
  </si>
  <si>
    <t>134</t>
  </si>
  <si>
    <t>1424969452</t>
  </si>
  <si>
    <t>Poznámka k položce:_x000d_
na skládku</t>
  </si>
  <si>
    <t xml:space="preserve">141,641    "podkladní vrstva vozovky (živičná) dle pol. 113107243</t>
  </si>
  <si>
    <t xml:space="preserve">197,221    "podkladní vrstva vozovky z kameniva dle pol. 113107223</t>
  </si>
  <si>
    <t>135</t>
  </si>
  <si>
    <t>944523523</t>
  </si>
  <si>
    <t>Poznámka k položce:_x000d_
na skládku - celková vzdálenost skládky 20 km (koef. 19)</t>
  </si>
  <si>
    <t>338,862*19 'Přepočtené koeficientem množství</t>
  </si>
  <si>
    <t>136</t>
  </si>
  <si>
    <t>997221571</t>
  </si>
  <si>
    <t>Vodorovná doprava vybouraných hmot do 1 km</t>
  </si>
  <si>
    <t>-288612749</t>
  </si>
  <si>
    <t xml:space="preserve">35,856    "kamenné základy dle pol. 961021112</t>
  </si>
  <si>
    <t xml:space="preserve">64,978    "stávající ŽB římsy dle pol. 962051111</t>
  </si>
  <si>
    <t>137</t>
  </si>
  <si>
    <t>997221579</t>
  </si>
  <si>
    <t>Příplatek ZKD 1 km u vodorovné dopravy vybouraných hmot</t>
  </si>
  <si>
    <t>1073894032</t>
  </si>
  <si>
    <t>189,63*19 'Přepočtené koeficientem množství</t>
  </si>
  <si>
    <t>138</t>
  </si>
  <si>
    <t>997221612</t>
  </si>
  <si>
    <t>Nakládání vybouraných hmot na dopravní prostředky pro vodorovnou dopravu</t>
  </si>
  <si>
    <t>-1500148010</t>
  </si>
  <si>
    <t>Poznámka k položce:_x000d_
dle pol. 997221571</t>
  </si>
  <si>
    <t>139</t>
  </si>
  <si>
    <t>997221825</t>
  </si>
  <si>
    <t>Poplatek za uložení železobetonového odpadu na skládce (skládkovné)</t>
  </si>
  <si>
    <t>1079510497</t>
  </si>
  <si>
    <t xml:space="preserve">27,074*2,4    "železobeton dle pol. 962051111 x koef. hmotnosti 2,4 t/m3</t>
  </si>
  <si>
    <t>140</t>
  </si>
  <si>
    <t>997221845</t>
  </si>
  <si>
    <t>Poplatek za uložení odpadu z asfaltových povrchů na skládce (skládkovné)</t>
  </si>
  <si>
    <t>2091930825</t>
  </si>
  <si>
    <t xml:space="preserve">141,641    "podkladní vrstva vozovky (živičná) dle pol. 113107183</t>
  </si>
  <si>
    <t>141</t>
  </si>
  <si>
    <t>-630592974</t>
  </si>
  <si>
    <t xml:space="preserve">14,4*2,49    "kamenné zdivo dle pol. 961021112 x koef. hmotnosti 2,49 t/m3</t>
  </si>
  <si>
    <t xml:space="preserve">35,661*2,49    "kamenné zdivo dle pol. 963021112 x koef. hmotnosti 2,5 t/m3</t>
  </si>
  <si>
    <t xml:space="preserve">(448,23*0,22)*2,0    "vybourané podkladní vrstvy ze stáv. vozovky dle pol. 113107223 - plocha x tl. x koef. hmotnosti 2,0 t/m3</t>
  </si>
  <si>
    <t>998</t>
  </si>
  <si>
    <t>Přesun hmot</t>
  </si>
  <si>
    <t>142</t>
  </si>
  <si>
    <t>998212112</t>
  </si>
  <si>
    <t>Přesun hmot pro mosty zděné, monolitické betonové nebo ocelové v do 45 m</t>
  </si>
  <si>
    <t>-817471614</t>
  </si>
  <si>
    <t>PSV</t>
  </si>
  <si>
    <t>Práce a dodávky PSV</t>
  </si>
  <si>
    <t>711</t>
  </si>
  <si>
    <t>Izolace proti vodě, vlhkosti a plynům</t>
  </si>
  <si>
    <t>143</t>
  </si>
  <si>
    <t>711111001</t>
  </si>
  <si>
    <t>Provedení izolace proti zemní vlhkosti vodorovné za studena nátěrem penetračním</t>
  </si>
  <si>
    <t>-562937472</t>
  </si>
  <si>
    <t>Poznámka k položce:_x000d_
izolace vodorovných zasypaných částí konstrukce mostu 1x ALP</t>
  </si>
  <si>
    <t>"vodorovné části základů opěr a křídel</t>
  </si>
  <si>
    <t xml:space="preserve">83,89-(57,83-39,2)    "odměřeno z půdorysu tvaru NK (půdorys základu - půd. rámu a křídel)</t>
  </si>
  <si>
    <t>144</t>
  </si>
  <si>
    <t>111631500</t>
  </si>
  <si>
    <t>lak asfaltový ALP/9 bal 9 kg</t>
  </si>
  <si>
    <t>-2001627791</t>
  </si>
  <si>
    <t>Poznámka k položce:_x000d_
Spotřeba 0,3-0,4kg/m2 dle povrchu, ředidlo technický benzín</t>
  </si>
  <si>
    <t>65,26*0,0003 'Přepočtené koeficientem množství</t>
  </si>
  <si>
    <t>145</t>
  </si>
  <si>
    <t>711111002</t>
  </si>
  <si>
    <t>Provedení izolace proti zemní vlhkosti vodorovné za studena lakem asfaltovým</t>
  </si>
  <si>
    <t>-987046437</t>
  </si>
  <si>
    <t>Poznámka k položce:_x000d_
izolace vodorovných zasypaných částí konstrukce mostu 2x ALN</t>
  </si>
  <si>
    <t>"vodorovné části základů opěr a křídel - 2x nátěr</t>
  </si>
  <si>
    <t xml:space="preserve">18,65*2    "dle pol. 711111001</t>
  </si>
  <si>
    <t>146</t>
  </si>
  <si>
    <t>111631520</t>
  </si>
  <si>
    <t>lak asfaltový ALN bal. 160 kg</t>
  </si>
  <si>
    <t>-1623681824</t>
  </si>
  <si>
    <t>Poznámka k položce:_x000d_
Spotřeba: 0,3-0,5 kg/m2. Pro vytvoření hydroizolační vrstvy, na napenetrovaný podklad jsou nutné nejméně 3 nátěry. Není vhodný na šikmé střechy a tam, kde je předpoklad vysokých teplot.</t>
  </si>
  <si>
    <t>37,3*0,00035 'Přepočtené koeficientem množství</t>
  </si>
  <si>
    <t>147</t>
  </si>
  <si>
    <t>711111002a</t>
  </si>
  <si>
    <t>-1364156860</t>
  </si>
  <si>
    <t>Poznámka k položce:_x000d_
uzavírací nátěr na obrusné vrstvě</t>
  </si>
  <si>
    <t>"podél říms - odměřeno z tvaru NK</t>
  </si>
  <si>
    <t xml:space="preserve">0,5*13,6    "na vtoku - š. x dl.</t>
  </si>
  <si>
    <t xml:space="preserve">0,5*13,6    "na výtoku - dtto</t>
  </si>
  <si>
    <t>"podél obrubníků - odměřeno z půdorysu</t>
  </si>
  <si>
    <t xml:space="preserve">0,5*(5,0+5,0)    "na vtoku - š. x dl.</t>
  </si>
  <si>
    <t xml:space="preserve">0,5*(5,0+5,0)    "na výtoku - dtto</t>
  </si>
  <si>
    <t>148</t>
  </si>
  <si>
    <t>1610195240</t>
  </si>
  <si>
    <t>23,6*0,00035 'Přepočtené koeficientem množství</t>
  </si>
  <si>
    <t>149</t>
  </si>
  <si>
    <t>711112001</t>
  </si>
  <si>
    <t>Provedení izolace proti zemní vlhkosti svislé za studena nátěrem penetračním</t>
  </si>
  <si>
    <t>-989118921</t>
  </si>
  <si>
    <t>Poznámka k položce:_x000d_
izolace svislých zasypaných částí konstrukce mostu 1x ALP</t>
  </si>
  <si>
    <t xml:space="preserve">61,33*0,45    "svislé části základů opěr a křídel - dl. po obvodu x v. základu</t>
  </si>
  <si>
    <t xml:space="preserve">(0,79*2+4,0)*9,8    "uvnitř rámu pod dlažbou (část stěn + dno rámu) - součet š. x dl. rámu</t>
  </si>
  <si>
    <t xml:space="preserve">(8,8*2,1)+((4,1+3,6)*2,7)+(0,45*2,7*2)    "rub O1 + ruby a boky křídel u O1</t>
  </si>
  <si>
    <t xml:space="preserve">(8,8*2,1)+((4,1+3,6)*2,7)+(0,45*2,7*2)    "rub O2 + ruby a boky křídel u O2</t>
  </si>
  <si>
    <t xml:space="preserve">8,63+9,03    "líc křídel u O1</t>
  </si>
  <si>
    <t xml:space="preserve">9,12+8,72    "líc křídel u O2</t>
  </si>
  <si>
    <t xml:space="preserve">201,183*0,1    "rezerva 10 %</t>
  </si>
  <si>
    <t>150</t>
  </si>
  <si>
    <t>1695391200</t>
  </si>
  <si>
    <t>221,301*0,00035 'Přepočtené koeficientem množství</t>
  </si>
  <si>
    <t>151</t>
  </si>
  <si>
    <t>711112002</t>
  </si>
  <si>
    <t>Provedení izolace proti zemní vlhkosti svislé za studena lakem asfaltovým</t>
  </si>
  <si>
    <t>369746643</t>
  </si>
  <si>
    <t>Poznámka k položce:_x000d_
izolace svislých zasypaných částí konstrukce mostu 2x ALN</t>
  </si>
  <si>
    <t xml:space="preserve">221,301*2    "2x nátěr - dle pol. 711112001  </t>
  </si>
  <si>
    <t>152</t>
  </si>
  <si>
    <t>-310574412</t>
  </si>
  <si>
    <t>442,602*0,00045 'Přepočtené koeficientem množství</t>
  </si>
  <si>
    <t>153</t>
  </si>
  <si>
    <t>711311001</t>
  </si>
  <si>
    <t>Provedení hydroizolace mostovek za studena lakem asfaltovým penetračním</t>
  </si>
  <si>
    <t>-416582615</t>
  </si>
  <si>
    <t>Poznámka k položce:_x000d_
vč. pečetící vrstvy</t>
  </si>
  <si>
    <t xml:space="preserve">4,0*9,8    "základní penetrační nátěr - š. x dl.</t>
  </si>
  <si>
    <t xml:space="preserve">4,0*9,8    "provedení pečetící vrstvy - dtto</t>
  </si>
  <si>
    <t>154</t>
  </si>
  <si>
    <t>1352966913</t>
  </si>
  <si>
    <t>39,2*0,0003 'Přepočtené koeficientem množství</t>
  </si>
  <si>
    <t>155</t>
  </si>
  <si>
    <t>111600001R</t>
  </si>
  <si>
    <t>pečetící vrstva</t>
  </si>
  <si>
    <t>-93832937</t>
  </si>
  <si>
    <t>156</t>
  </si>
  <si>
    <t>711341564</t>
  </si>
  <si>
    <t>Provedení hydroizolace mostovek pásy přitavením NAIP</t>
  </si>
  <si>
    <t>-1953176398</t>
  </si>
  <si>
    <t>Poznámka k položce:_x000d_
provedení izolace na NK a pod římsami</t>
  </si>
  <si>
    <t xml:space="preserve">(0,8+0,8)*13,6    "ochrana izolace pod římsou na NK na vtoku a výtoku - součet š. x dl.</t>
  </si>
  <si>
    <t xml:space="preserve">((3,66*2)+(2,7*2))*8,6   "ochrana izolace mostovky - délka v pod.šikmém řezu x kolmá šířka vč. přetažení na přechodové desky</t>
  </si>
  <si>
    <t xml:space="preserve">1,5*8,8*2    "přetažení izolace mostovky na stěny rámu (pod úroveň drenáže) - v. x dl. x 2 stěny</t>
  </si>
  <si>
    <t>157</t>
  </si>
  <si>
    <t>628311160</t>
  </si>
  <si>
    <t>pás těžký asfaltovaný 400/H-PE S40</t>
  </si>
  <si>
    <t>-1568229498</t>
  </si>
  <si>
    <t>Poznámka k položce:_x000d_
dle pol. 711341564</t>
  </si>
  <si>
    <t>141,865004329004*1,15 'Přepočtené koeficientem množství</t>
  </si>
  <si>
    <t>158</t>
  </si>
  <si>
    <t>628361100</t>
  </si>
  <si>
    <t xml:space="preserve">pás těžký asfaltovaný  Al S 40</t>
  </si>
  <si>
    <t>-987943667</t>
  </si>
  <si>
    <t>15,6869956709957*1,15 'Přepočtené koeficientem množství</t>
  </si>
  <si>
    <t>159</t>
  </si>
  <si>
    <t>711471053</t>
  </si>
  <si>
    <t>Provedení vodorovné izolace proti tlakové vodě termoplasty volně položenou fólií z nízkolehčeného PE</t>
  </si>
  <si>
    <t>-1587251487</t>
  </si>
  <si>
    <t>Poznámka k položce:_x000d_
provedení těsnící vrstvy za opěrami ze 2 vrstev fólie</t>
  </si>
  <si>
    <t xml:space="preserve">3,36*8,8*2     "za opěrou a křídly O1 - š. x dl. x 2 vrstvy</t>
  </si>
  <si>
    <t xml:space="preserve">3,36*8,8*2    "za opěrou O2 - š. x dl. x 2 vrstvy</t>
  </si>
  <si>
    <t>160</t>
  </si>
  <si>
    <t>693410240</t>
  </si>
  <si>
    <t>geomembrány hydroizolační hladké /tl. 2,5 mm/</t>
  </si>
  <si>
    <t>118570717</t>
  </si>
  <si>
    <t>161</t>
  </si>
  <si>
    <t>711491272</t>
  </si>
  <si>
    <t>Provedení izolace proti tlakové vodě svislé z textilií vrstva ochranná</t>
  </si>
  <si>
    <t>1005914292</t>
  </si>
  <si>
    <t>Poznámka k položce:_x000d_
2x ochranná geotextilie - ochrana izolace rubu opěr a křídel zavedena pod úroveň drenážního potrubí</t>
  </si>
  <si>
    <t xml:space="preserve">((8,8*2,1)+(4,1+3,6)*2,7)*2    "rub O1 + ruby křídel u O1 x 2 vrstvy</t>
  </si>
  <si>
    <t xml:space="preserve">((8,8*2,1)+(4,1+3,6)*2,7)*2    "rub O2 + ruby křídel u O2 - dtto</t>
  </si>
  <si>
    <t>162</t>
  </si>
  <si>
    <t>693110410</t>
  </si>
  <si>
    <t>geotextilie netkaná min. 300 g/m2</t>
  </si>
  <si>
    <t>324132066</t>
  </si>
  <si>
    <t xml:space="preserve">Poznámka k položce:_x000d_
Plošná hmotnost: 300 g/m2, Pevnost v tahu (podélně/příčně): 3,0/3,5 kN/m, Statické protržení (CBR): 600 N, Funkce: F, F+S  Šířka: 2 m, Délka nábalu: 50 m</t>
  </si>
  <si>
    <t>157,08*1,05 'Přepočtené koeficientem množství</t>
  </si>
  <si>
    <t>163</t>
  </si>
  <si>
    <t>998711101</t>
  </si>
  <si>
    <t>Přesun hmot tonážní pro izolace proti vodě, vlhkosti a plynům v objektech výšky do 6 m</t>
  </si>
  <si>
    <t>-1119170564</t>
  </si>
  <si>
    <t>164</t>
  </si>
  <si>
    <t>998711192</t>
  </si>
  <si>
    <t>Příplatek k přesunu hmot tonážní 711 za zvětšený přesun do 100 m</t>
  </si>
  <si>
    <t>1935666403</t>
  </si>
  <si>
    <t>VRN1</t>
  </si>
  <si>
    <t>Průzkumné, geodetické a projektové práce</t>
  </si>
  <si>
    <t>165</t>
  </si>
  <si>
    <t>011314000</t>
  </si>
  <si>
    <t>Archeologický dohled</t>
  </si>
  <si>
    <t>Kč</t>
  </si>
  <si>
    <t>-1118233204</t>
  </si>
  <si>
    <t>166</t>
  </si>
  <si>
    <t>012103000</t>
  </si>
  <si>
    <t>Geodetické práce před výstavbou</t>
  </si>
  <si>
    <t>soubor</t>
  </si>
  <si>
    <t>1861720027</t>
  </si>
  <si>
    <t>Poznámka k položce:_x000d_
zaměření před vybouráním mostu</t>
  </si>
  <si>
    <t>167</t>
  </si>
  <si>
    <t>012203000</t>
  </si>
  <si>
    <t>Geodetické práce při provádění stavby</t>
  </si>
  <si>
    <t>1650084249</t>
  </si>
  <si>
    <t>168</t>
  </si>
  <si>
    <t>012303000</t>
  </si>
  <si>
    <t>Geodetické práce po výstavbě</t>
  </si>
  <si>
    <t>813953026</t>
  </si>
  <si>
    <t>Poznámka k položce:_x000d_
včetně zhotovení geometrického plánu dle skutečného provedení stavby pro oddělení pozemků</t>
  </si>
  <si>
    <t>169</t>
  </si>
  <si>
    <t>013244000</t>
  </si>
  <si>
    <t>Dokumentace pro provádění stavby</t>
  </si>
  <si>
    <t>2003238442</t>
  </si>
  <si>
    <t>Poznámka k položce:_x000d_
vč. určení zatížitelnosti mostu do ML_x000d_
Určení zatížitelnosti bude provedeno výpočtem. Určení zatížitelnosti zajistí zhotovitel v rámci RDS jako podklad pro mostní list.</t>
  </si>
  <si>
    <t>170</t>
  </si>
  <si>
    <t>013254000</t>
  </si>
  <si>
    <t>Dokumentace skutečného provedení stavby</t>
  </si>
  <si>
    <t>1502900538</t>
  </si>
  <si>
    <t>171</t>
  </si>
  <si>
    <t>034503000</t>
  </si>
  <si>
    <t>Informační tabule na staveništi</t>
  </si>
  <si>
    <t>1558507413</t>
  </si>
  <si>
    <t xml:space="preserve">Poznámka k položce:_x000d_
Informační tabule s názvem stavby, zhotovitele, projektanta, investora, s termínem začátku a dokončení stavby atp...   </t>
  </si>
  <si>
    <t>VRN4</t>
  </si>
  <si>
    <t>Inženýrská činnost</t>
  </si>
  <si>
    <t>172</t>
  </si>
  <si>
    <t>043002000</t>
  </si>
  <si>
    <t>Zkoušky a ostatní měření</t>
  </si>
  <si>
    <t>-533110943</t>
  </si>
  <si>
    <t>Poznámka k položce:_x000d_
Zkoušení konstrukcí a prací nezávislou zkušebnou</t>
  </si>
  <si>
    <t>VRN5</t>
  </si>
  <si>
    <t>Finanční náklady</t>
  </si>
  <si>
    <t>173</t>
  </si>
  <si>
    <t>052002000</t>
  </si>
  <si>
    <t>Finanční rezerva</t>
  </si>
  <si>
    <t>-1565565160</t>
  </si>
  <si>
    <t>Poznámka k položce:_x000d_
Finanční rezerva na nepředvídané práce při rekonstrukcích mostů a bourání starých mostních konstrukcí</t>
  </si>
  <si>
    <t>SO 320 - Úprava vodoteče</t>
  </si>
  <si>
    <t>132201201</t>
  </si>
  <si>
    <t>Hloubení rýh š do 2000 mm v hornině tř. 3 objemu do 100 m3</t>
  </si>
  <si>
    <t>1410542432</t>
  </si>
  <si>
    <t>Poznámka k položce:_x000d_
Tvarová úprava koryta formou zemních prací – bez zpevnění</t>
  </si>
  <si>
    <t xml:space="preserve">(50*3,0*0,20)*2   "odhad dl. x š. x tl. - na vtoku i na výtoku</t>
  </si>
  <si>
    <t>181111112</t>
  </si>
  <si>
    <t>Plošná úprava terénu do 500 m2 zemina tř 1 až 4 nerovnosti do 100 mm ve svahu do 1:2</t>
  </si>
  <si>
    <t>-808362735</t>
  </si>
  <si>
    <t>181301112</t>
  </si>
  <si>
    <t>Rozprostření ornice tl vrstvy do 150 mm pl přes 500 m2 v rovině nebo ve svahu do 1:5</t>
  </si>
  <si>
    <t>451756391</t>
  </si>
  <si>
    <t>50*3,0*2</t>
  </si>
  <si>
    <t>1773859284</t>
  </si>
  <si>
    <t xml:space="preserve">Poznámka k položce:_x000d_
Tvarová úprava koryta příkopu 50 m před zpevněním na vtoku a 50 m za zpevněním na výtoku </t>
  </si>
  <si>
    <t>714024786</t>
  </si>
  <si>
    <t>005724740</t>
  </si>
  <si>
    <t>osivo směs travní krajinná - svahová</t>
  </si>
  <si>
    <t>-230680913</t>
  </si>
  <si>
    <t>300*0,025 'Přepočtené koeficientem množství</t>
  </si>
  <si>
    <t>184802611</t>
  </si>
  <si>
    <t>Chemické odplevelení po založení kultury postřikem na široko v rovině a svahu do 1:5</t>
  </si>
  <si>
    <t>-490571183</t>
  </si>
  <si>
    <t>185802123</t>
  </si>
  <si>
    <t>Hnojení půdy umělým hnojivem na široko ve svahu do 1:2</t>
  </si>
  <si>
    <t>-67850973</t>
  </si>
  <si>
    <t>Poznámka k položce:_x000d_
cca 1 kg na 5 m2</t>
  </si>
  <si>
    <t>300/5*0,001</t>
  </si>
  <si>
    <t>251911550</t>
  </si>
  <si>
    <t>hnojivo průmyslové Cererit (bal. 5 kg)</t>
  </si>
  <si>
    <t>1897688277</t>
  </si>
  <si>
    <t>300*1/5</t>
  </si>
  <si>
    <t>185803112</t>
  </si>
  <si>
    <t>Ošetření trávníku shrabáním ve svahu do 1:2</t>
  </si>
  <si>
    <t>1193045686</t>
  </si>
  <si>
    <t>185851121</t>
  </si>
  <si>
    <t>Dovoz vody pro zálivku rostlin za vzdálenost do 1000 m</t>
  </si>
  <si>
    <t>-1556622102</t>
  </si>
  <si>
    <t xml:space="preserve">300*0,01*3   "3x zalití</t>
  </si>
  <si>
    <t>SO 901 - Provizorní lávka</t>
  </si>
  <si>
    <t>M - Práce a dodávky M</t>
  </si>
  <si>
    <t xml:space="preserve">    43-M - Montáž ocelových konstrukcí</t>
  </si>
  <si>
    <t>113107122</t>
  </si>
  <si>
    <t>Odstranění podkladu pl do 50 m2 z kameniva drceného tl 200 mm</t>
  </si>
  <si>
    <t>1793064258</t>
  </si>
  <si>
    <t>Poznámka k položce:_x000d_
odstranění vrstev ŠD tl. 150 mm z provizorních konstrukcí po dokončení stavby, s naložením</t>
  </si>
  <si>
    <t xml:space="preserve">3*2*2    "podklad provizorních opěr lávek dle podélných řezů</t>
  </si>
  <si>
    <t xml:space="preserve">(18,5+27,5)*1,1       "plocha dle půdorysu </t>
  </si>
  <si>
    <t>131201201</t>
  </si>
  <si>
    <t>Hloubení jam zapažených v hornině tř. 3 objemu do 100 m3</t>
  </si>
  <si>
    <t>1886320146</t>
  </si>
  <si>
    <t>Poznámka k položce:_x000d_
výkop pro provizorní opěry ze silničních panelů vč. přemístění a uložení na hromady v blízkosti dočasných lávek pro zpětné použití</t>
  </si>
  <si>
    <t xml:space="preserve">0,45*(2,0*3,0)*2   "hloubka na 3 panely (3*0,15) x plocha panelů x dvě podpěry</t>
  </si>
  <si>
    <t>-392471952</t>
  </si>
  <si>
    <t>174101101</t>
  </si>
  <si>
    <t>1207262673</t>
  </si>
  <si>
    <t>Poznámka k položce:_x000d_
zpětný zásyp jam po odstranění provizorních opěr lávek po dokončení stavby - úprava terénu do původního nebo upraveného stavu_x000d_
Bude použita zemina z hromad</t>
  </si>
  <si>
    <t>-1095408738</t>
  </si>
  <si>
    <t>Poznámka k položce:_x000d_
dočasné pažení násypu pro lávku</t>
  </si>
  <si>
    <t xml:space="preserve">(5,32+11,1)*8,0    "na pravé straně lávky dle Koord. sit. - délka x odhad výšky</t>
  </si>
  <si>
    <t>1856308258</t>
  </si>
  <si>
    <t>131,36*0,122 'Přepočtené koeficientem množství</t>
  </si>
  <si>
    <t>-1962284025</t>
  </si>
  <si>
    <t>171101102</t>
  </si>
  <si>
    <t>Uložení sypaniny z hornin soudržných do násypů zhutněných na 96 % PS</t>
  </si>
  <si>
    <t>171915413</t>
  </si>
  <si>
    <t xml:space="preserve">(14,5*1,17)+(4,3*1,0)    "plocha v pod.řezu x šířka v půdoryse - odhad</t>
  </si>
  <si>
    <t>-273140150</t>
  </si>
  <si>
    <t>Poznámka k položce:_x000d_
uvedení terénu po dokončení stavby do původního stavu - zpětné zatravnění</t>
  </si>
  <si>
    <t>1564411249</t>
  </si>
  <si>
    <t>50,6*0,025 'Přepočtené koeficientem množství</t>
  </si>
  <si>
    <t>-495159534</t>
  </si>
  <si>
    <t>-1981216519</t>
  </si>
  <si>
    <t>-163770385</t>
  </si>
  <si>
    <t>50,6*0,03 'Přepočtené koeficientem množství</t>
  </si>
  <si>
    <t>181111131</t>
  </si>
  <si>
    <t>Plošná úprava terénu do 500 m2 zemina tř 1 až 4 nerovnosti do 200 mm v rovinně a svahu do 1:5</t>
  </si>
  <si>
    <t>535239244</t>
  </si>
  <si>
    <t>Poznámka k položce:_x000d_
zřízení provizorní cesty pro pěší - urovnání terénu se zhutněním</t>
  </si>
  <si>
    <t>181301102</t>
  </si>
  <si>
    <t>Rozprostření ornice tl vrstvy do 150 mm pl do 500 m2 v rovině nebo ve svahu do 1:5</t>
  </si>
  <si>
    <t>-1517506412</t>
  </si>
  <si>
    <t>Poznámka k položce:_x000d_
uvedení terénu po dokončení stavby do původního stavu - zpětné ohumusování v tl. 150 mm</t>
  </si>
  <si>
    <t>275121001</t>
  </si>
  <si>
    <t>Hranice podpěrná dočasná ze ŽB silničních dílců pl do 3 m2 hl 0,5 m - zřízení</t>
  </si>
  <si>
    <t>837332358</t>
  </si>
  <si>
    <t>Poznámka k položce:_x000d_
provizorní opěry pro lávky pro pěší vč. podkladní vrstvy ze ŠD v tl. 150 mm</t>
  </si>
  <si>
    <t xml:space="preserve">12   "panely pod lávkou 2,0 x 1,0 m dle v.č.C.6.3</t>
  </si>
  <si>
    <t>593811350</t>
  </si>
  <si>
    <t>panel silniční IZD 37/10 200x100x15 cm</t>
  </si>
  <si>
    <t>1625600859</t>
  </si>
  <si>
    <t>Poznámka k položce:_x000d_
opotřebení silničních panelů dočasně zabudovaných je oceněno ve specifikaci jako 0,5 násobek pořizovací ceny materiálu</t>
  </si>
  <si>
    <t xml:space="preserve">4*3    "dle podél.řezu</t>
  </si>
  <si>
    <t>275121002</t>
  </si>
  <si>
    <t>Hranice podpěrná dočasná ze ŽB silničních dílců pl do 3 m2 hl 0,5 m - odstranění</t>
  </si>
  <si>
    <t>-918864717</t>
  </si>
  <si>
    <t>Poznámka k položce:_x000d_
odstranění provizorních opěr pro lávky pro pěší</t>
  </si>
  <si>
    <t>275121105</t>
  </si>
  <si>
    <t>Hranice podpěrná dočasná ze ŽB silničních dílců pl do 6 m2 hl 2 m - zřízení</t>
  </si>
  <si>
    <t>-1266950258</t>
  </si>
  <si>
    <t xml:space="preserve">12   "panely pod lávkou 3,0x2,0 m dle v.č.C.6.3</t>
  </si>
  <si>
    <t>593811330</t>
  </si>
  <si>
    <t>panel silniční IDZ 3/490 300x200x15 cm</t>
  </si>
  <si>
    <t>-941036303</t>
  </si>
  <si>
    <t>348185121</t>
  </si>
  <si>
    <t>Výroba mostního zábradlí dočasného ze dřeva měkkého hoblovaného s dvojmadlem</t>
  </si>
  <si>
    <t>-1910090022</t>
  </si>
  <si>
    <t xml:space="preserve">44*2   "na obou stranách</t>
  </si>
  <si>
    <t>348185131</t>
  </si>
  <si>
    <t>Montáž mostního zábradlí dočasného ze dřeva měkkého hoblovaného s dvojmadlem</t>
  </si>
  <si>
    <t>-1714688926</t>
  </si>
  <si>
    <t>348185211</t>
  </si>
  <si>
    <t>Odstranění mostního zábradlí dočasného ze dřeva měkkého hoblovaného s dvojmadlem</t>
  </si>
  <si>
    <t>1929349050</t>
  </si>
  <si>
    <t>948421292</t>
  </si>
  <si>
    <t>Měsíční nájemné podpěrné konstrukce dočasné z nosníku IP 100 délky do 26 m</t>
  </si>
  <si>
    <t>-315209917</t>
  </si>
  <si>
    <t>421952211</t>
  </si>
  <si>
    <t>Dřevěná lávka mostu z tvrdých fošen</t>
  </si>
  <si>
    <t>-333933522</t>
  </si>
  <si>
    <t xml:space="preserve">   22,5*1,27*0,05    "délka sle sit. x šířka x tl.</t>
  </si>
  <si>
    <t>423181111</t>
  </si>
  <si>
    <t>Dřevěná trámová mostní konstrukce z měkkých hranolů</t>
  </si>
  <si>
    <t>-51366270</t>
  </si>
  <si>
    <t xml:space="preserve">Poznámka k položce:_x000d_
podkladní dřevěný trámek pod lešenářské podlážky </t>
  </si>
  <si>
    <t xml:space="preserve">0,1*0,15*2,0    "odměřeno z podél. řezu</t>
  </si>
  <si>
    <t>423181112</t>
  </si>
  <si>
    <t>Dřevěná trámová mostní konstrukce z měkké kulatiny</t>
  </si>
  <si>
    <t>1440021673</t>
  </si>
  <si>
    <t>Poznámka k položce:_x000d_
Rozeepření z dřevěné kulatiny</t>
  </si>
  <si>
    <t xml:space="preserve">(3,14*0,05*0,05*0,82)*10    "plocha v řezu jedné kulatiny x délka x počet kusů</t>
  </si>
  <si>
    <t>423951111</t>
  </si>
  <si>
    <t>Dočasné konstrukce trámové ze dřeva hraněného - zřízení</t>
  </si>
  <si>
    <t>-1983904589</t>
  </si>
  <si>
    <t xml:space="preserve">(0,2*0,2)*2,25*8   "rozměr trámku v řezu x délka dle půd. x počet trámků 200x200</t>
  </si>
  <si>
    <t xml:space="preserve">(0,15*0,15)*2,25*9   "rozměr trámku v řezu x délka dle půd. x počet trámků 150x150</t>
  </si>
  <si>
    <t xml:space="preserve">(0,15*0,15)*2,25*5   "rozměr trámku v řezu x délka dle půd. x počet trámků 150x150</t>
  </si>
  <si>
    <t>423952111</t>
  </si>
  <si>
    <t>Dočasné konstrukce trámové ze dřeva hraněného - odstranění</t>
  </si>
  <si>
    <t>-331489775</t>
  </si>
  <si>
    <t>CS ÚRS 2018 01</t>
  </si>
  <si>
    <t>1331687814</t>
  </si>
  <si>
    <t>Poznámka k položce:_x000d_
zřízení provizorní cesty pro pěší ze ŠD vč. zhutněním</t>
  </si>
  <si>
    <t>948421112</t>
  </si>
  <si>
    <t>Zřízení podpěrné konstrukce dočasné z nosníku IP 100 délky do 26 m</t>
  </si>
  <si>
    <t>185640090</t>
  </si>
  <si>
    <t>Poznámka k položce:_x000d_
hmotnost nosníku IPE 500 90,7 kg/m</t>
  </si>
  <si>
    <t xml:space="preserve">(2*14)*90,7*0,001    "2 nosníky x délka 1 nosníku x hmotnost/m x převod na tuny</t>
  </si>
  <si>
    <t>949221111</t>
  </si>
  <si>
    <t>Montáž lešeňové podlahy s příčníky pro dílcová lešení v do 10 m</t>
  </si>
  <si>
    <t>1734882156</t>
  </si>
  <si>
    <t xml:space="preserve">Poznámka k položce:_x000d_
lešenářská podlážka dle půdorys_x000d_
</t>
  </si>
  <si>
    <t xml:space="preserve">(1,5*1,5)*2   "dle půdorys . š. x dl. x počet ks</t>
  </si>
  <si>
    <t>961065412</t>
  </si>
  <si>
    <t>Bourání mostovek ze dřeva měkkého z hranolů základů</t>
  </si>
  <si>
    <t>1454922795</t>
  </si>
  <si>
    <t xml:space="preserve">Poznámka k položce:_x000d_
odstranění podkladního dřevěného trámku pod lešenářskou podlážkou - odveze zhotovitel na vlastní náklady </t>
  </si>
  <si>
    <t>1684362963</t>
  </si>
  <si>
    <t>Poznámka k položce:_x000d_
odvoz odstraněné ŠD z provizorních konstrukcí na skládku po dokončení stavby, se složením</t>
  </si>
  <si>
    <t>-612056077</t>
  </si>
  <si>
    <t>Poznámka k položce:_x000d_
odvoz ŠD na skládku do celk. vzdálenosti 20 km (násobeno koef. 19)</t>
  </si>
  <si>
    <t>17,5671708382149*19 'Přepočtené koeficientem množství</t>
  </si>
  <si>
    <t>-1865609359</t>
  </si>
  <si>
    <t>998212111</t>
  </si>
  <si>
    <t>Přesun hmot pro mosty zděné, monolitické betonové nebo ocelové v do 20 m</t>
  </si>
  <si>
    <t>-1099973909</t>
  </si>
  <si>
    <t>Práce a dodávky M</t>
  </si>
  <si>
    <t>43-M</t>
  </si>
  <si>
    <t>Montáž ocelových konstrukcí</t>
  </si>
  <si>
    <t>430153102</t>
  </si>
  <si>
    <t>Montáž mostního provizoria rozpětí 14 m, IP nosník, typ 6 IP 60</t>
  </si>
  <si>
    <t>-294037154</t>
  </si>
  <si>
    <t>Poznámka k položce:_x000d_
IPE 500</t>
  </si>
  <si>
    <t>430153202</t>
  </si>
  <si>
    <t>Demontáž mostního provizoria rozpětí 14 m, IP nosník, typ 6 IP 60</t>
  </si>
  <si>
    <t>1528950487</t>
  </si>
  <si>
    <t>011103000</t>
  </si>
  <si>
    <t>Geologický průzkum bez rozlišení</t>
  </si>
  <si>
    <t>2032591785</t>
  </si>
  <si>
    <t>Poznámka k položce:_x000d_
Vytýčení provizorní lávky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</si>
</sst>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left" vertical="center"/>
    </xf>
    <xf numFmtId="4" fontId="3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3" borderId="6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right" vertical="center"/>
    </xf>
    <xf numFmtId="0" fontId="21" fillId="3" borderId="8" xfId="0" applyFont="1" applyFill="1" applyBorder="1" applyAlignment="1" applyProtection="1">
      <alignment horizontal="left" vertical="center"/>
    </xf>
    <xf numFmtId="0" fontId="21" fillId="3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3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3" borderId="0" xfId="0" applyFont="1" applyFill="1" applyAlignment="1" applyProtection="1">
      <alignment horizontal="left" vertical="center"/>
    </xf>
    <xf numFmtId="0" fontId="21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21" fillId="3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13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ht="12" customHeight="1">
      <c r="B7" s="20"/>
      <c r="C7" s="21"/>
      <c r="D7" s="28" t="s">
        <v>15</v>
      </c>
      <c r="E7" s="21"/>
      <c r="F7" s="21"/>
      <c r="G7" s="21"/>
      <c r="H7" s="21"/>
      <c r="I7" s="21"/>
      <c r="J7" s="21"/>
      <c r="K7" s="25" t="s">
        <v>16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17</v>
      </c>
      <c r="AL7" s="21"/>
      <c r="AM7" s="21"/>
      <c r="AN7" s="25" t="s">
        <v>18</v>
      </c>
      <c r="AO7" s="21"/>
      <c r="AP7" s="21"/>
      <c r="AQ7" s="21"/>
      <c r="AR7" s="19"/>
      <c r="BS7" s="16" t="s">
        <v>6</v>
      </c>
    </row>
    <row r="8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5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5" t="s">
        <v>22</v>
      </c>
      <c r="AO8" s="21"/>
      <c r="AP8" s="21"/>
      <c r="AQ8" s="21"/>
      <c r="AR8" s="19"/>
      <c r="BS8" s="16" t="s">
        <v>6</v>
      </c>
    </row>
    <row r="9" ht="29.28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4" t="s">
        <v>23</v>
      </c>
      <c r="AL9" s="21"/>
      <c r="AM9" s="21"/>
      <c r="AN9" s="29" t="s">
        <v>24</v>
      </c>
      <c r="AO9" s="21"/>
      <c r="AP9" s="21"/>
      <c r="AQ9" s="21"/>
      <c r="AR9" s="19"/>
      <c r="BS9" s="16" t="s">
        <v>6</v>
      </c>
    </row>
    <row r="10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ht="18.48" customHeight="1">
      <c r="B11" s="20"/>
      <c r="C11" s="21"/>
      <c r="D11" s="21"/>
      <c r="E11" s="25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30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28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5" t="s">
        <v>32</v>
      </c>
      <c r="AO16" s="21"/>
      <c r="AP16" s="21"/>
      <c r="AQ16" s="21"/>
      <c r="AR16" s="19"/>
      <c r="BS16" s="16" t="s">
        <v>4</v>
      </c>
    </row>
    <row r="17" ht="18.48" customHeight="1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5" t="s">
        <v>34</v>
      </c>
      <c r="AO17" s="21"/>
      <c r="AP17" s="21"/>
      <c r="AQ17" s="21"/>
      <c r="AR17" s="19"/>
      <c r="BS17" s="16" t="s">
        <v>35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ht="18.48" customHeight="1">
      <c r="B20" s="20"/>
      <c r="C20" s="21"/>
      <c r="D20" s="21"/>
      <c r="E20" s="25" t="s">
        <v>30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35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ht="16.5" customHeight="1">
      <c r="B23" s="20"/>
      <c r="C23" s="21"/>
      <c r="D23" s="21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1"/>
      <c r="AP23" s="21"/>
      <c r="AQ23" s="21"/>
      <c r="AR23" s="19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ht="6.96" customHeight="1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1"/>
      <c r="AR25" s="19"/>
    </row>
    <row r="26" ht="14.4" customHeight="1">
      <c r="B26" s="20"/>
      <c r="C26" s="21"/>
      <c r="D26" s="32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3">
        <f>ROUND(AG57,2)</f>
        <v>240000</v>
      </c>
      <c r="AL26" s="21"/>
      <c r="AM26" s="21"/>
      <c r="AN26" s="21"/>
      <c r="AO26" s="21"/>
      <c r="AP26" s="21"/>
      <c r="AQ26" s="21"/>
      <c r="AR26" s="19"/>
    </row>
    <row r="27" ht="14.4" customHeight="1">
      <c r="B27" s="20"/>
      <c r="C27" s="21"/>
      <c r="D27" s="32" t="s">
        <v>39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3">
        <f>ROUND(AG65, 2)</f>
        <v>0</v>
      </c>
      <c r="AL27" s="33"/>
      <c r="AM27" s="33"/>
      <c r="AN27" s="33"/>
      <c r="AO27" s="33"/>
      <c r="AP27" s="21"/>
      <c r="AQ27" s="21"/>
      <c r="AR27" s="19"/>
    </row>
    <row r="28" s="1" customFormat="1" ht="6.96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6"/>
    </row>
    <row r="29" s="1" customFormat="1" ht="25.92" customHeight="1">
      <c r="B29" s="34"/>
      <c r="C29" s="35"/>
      <c r="D29" s="37" t="s">
        <v>40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9">
        <f>ROUND(AK26 + AK27, 2)</f>
        <v>240000</v>
      </c>
      <c r="AL29" s="38"/>
      <c r="AM29" s="38"/>
      <c r="AN29" s="38"/>
      <c r="AO29" s="38"/>
      <c r="AP29" s="35"/>
      <c r="AQ29" s="35"/>
      <c r="AR29" s="36"/>
    </row>
    <row r="30" s="1" customFormat="1" ht="6.96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</row>
    <row r="31" s="1" customForma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40" t="s">
        <v>41</v>
      </c>
      <c r="M31" s="40"/>
      <c r="N31" s="40"/>
      <c r="O31" s="40"/>
      <c r="P31" s="40"/>
      <c r="Q31" s="35"/>
      <c r="R31" s="35"/>
      <c r="S31" s="35"/>
      <c r="T31" s="35"/>
      <c r="U31" s="35"/>
      <c r="V31" s="35"/>
      <c r="W31" s="40" t="s">
        <v>42</v>
      </c>
      <c r="X31" s="40"/>
      <c r="Y31" s="40"/>
      <c r="Z31" s="40"/>
      <c r="AA31" s="40"/>
      <c r="AB31" s="40"/>
      <c r="AC31" s="40"/>
      <c r="AD31" s="40"/>
      <c r="AE31" s="40"/>
      <c r="AF31" s="35"/>
      <c r="AG31" s="35"/>
      <c r="AH31" s="35"/>
      <c r="AI31" s="35"/>
      <c r="AJ31" s="35"/>
      <c r="AK31" s="40" t="s">
        <v>43</v>
      </c>
      <c r="AL31" s="40"/>
      <c r="AM31" s="40"/>
      <c r="AN31" s="40"/>
      <c r="AO31" s="40"/>
      <c r="AP31" s="35"/>
      <c r="AQ31" s="35"/>
      <c r="AR31" s="36"/>
    </row>
    <row r="32" s="2" customFormat="1" ht="14.4" customHeight="1">
      <c r="B32" s="41"/>
      <c r="C32" s="42"/>
      <c r="D32" s="28" t="s">
        <v>44</v>
      </c>
      <c r="E32" s="42"/>
      <c r="F32" s="28" t="s">
        <v>45</v>
      </c>
      <c r="G32" s="42"/>
      <c r="H32" s="42"/>
      <c r="I32" s="42"/>
      <c r="J32" s="42"/>
      <c r="K32" s="42"/>
      <c r="L32" s="43">
        <v>0.20999999999999999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ROUND(AZ57 + SUM(CD65), 2)</f>
        <v>240000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f>ROUND(AV57 + SUM(BY65), 2)</f>
        <v>50400</v>
      </c>
      <c r="AL32" s="42"/>
      <c r="AM32" s="42"/>
      <c r="AN32" s="42"/>
      <c r="AO32" s="42"/>
      <c r="AP32" s="42"/>
      <c r="AQ32" s="42"/>
      <c r="AR32" s="45"/>
    </row>
    <row r="33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0.14999999999999999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ROUND(BA57 + SUM(CE65),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f>ROUND(AW57 + SUM(BZ65), 2)</f>
        <v>0</v>
      </c>
      <c r="AL33" s="42"/>
      <c r="AM33" s="42"/>
      <c r="AN33" s="42"/>
      <c r="AO33" s="42"/>
      <c r="AP33" s="42"/>
      <c r="AQ33" s="42"/>
      <c r="AR33" s="45"/>
    </row>
    <row r="34" hidden="1" s="2" customFormat="1" ht="14.4" customHeight="1">
      <c r="B34" s="41"/>
      <c r="C34" s="42"/>
      <c r="D34" s="42"/>
      <c r="E34" s="42"/>
      <c r="F34" s="28" t="s">
        <v>47</v>
      </c>
      <c r="G34" s="42"/>
      <c r="H34" s="42"/>
      <c r="I34" s="42"/>
      <c r="J34" s="42"/>
      <c r="K34" s="42"/>
      <c r="L34" s="43">
        <v>0.20999999999999999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4">
        <f>ROUND(BB57 + SUM(CF65), 2)</f>
        <v>0</v>
      </c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4">
        <v>0</v>
      </c>
      <c r="AL34" s="42"/>
      <c r="AM34" s="42"/>
      <c r="AN34" s="42"/>
      <c r="AO34" s="42"/>
      <c r="AP34" s="42"/>
      <c r="AQ34" s="42"/>
      <c r="AR34" s="45"/>
    </row>
    <row r="35" hidden="1" s="2" customFormat="1" ht="14.4" customHeight="1">
      <c r="B35" s="41"/>
      <c r="C35" s="42"/>
      <c r="D35" s="42"/>
      <c r="E35" s="42"/>
      <c r="F35" s="28" t="s">
        <v>48</v>
      </c>
      <c r="G35" s="42"/>
      <c r="H35" s="42"/>
      <c r="I35" s="42"/>
      <c r="J35" s="42"/>
      <c r="K35" s="42"/>
      <c r="L35" s="43">
        <v>0.14999999999999999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4">
        <f>ROUND(BC57 + SUM(CG65), 2)</f>
        <v>0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4">
        <v>0</v>
      </c>
      <c r="AL35" s="42"/>
      <c r="AM35" s="42"/>
      <c r="AN35" s="42"/>
      <c r="AO35" s="42"/>
      <c r="AP35" s="42"/>
      <c r="AQ35" s="42"/>
      <c r="AR35" s="45"/>
    </row>
    <row r="36" hidden="1" s="2" customFormat="1" ht="14.4" customHeight="1">
      <c r="B36" s="41"/>
      <c r="C36" s="42"/>
      <c r="D36" s="42"/>
      <c r="E36" s="42"/>
      <c r="F36" s="28" t="s">
        <v>49</v>
      </c>
      <c r="G36" s="42"/>
      <c r="H36" s="42"/>
      <c r="I36" s="42"/>
      <c r="J36" s="42"/>
      <c r="K36" s="42"/>
      <c r="L36" s="43">
        <v>0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4">
        <f>ROUND(BD57 + SUM(CH65), 2)</f>
        <v>0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4">
        <v>0</v>
      </c>
      <c r="AL36" s="42"/>
      <c r="AM36" s="42"/>
      <c r="AN36" s="42"/>
      <c r="AO36" s="42"/>
      <c r="AP36" s="42"/>
      <c r="AQ36" s="42"/>
      <c r="AR36" s="45"/>
    </row>
    <row r="37" s="1" customFormat="1" ht="6.96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</row>
    <row r="38" s="1" customFormat="1" ht="25.92" customHeight="1">
      <c r="B38" s="34"/>
      <c r="C38" s="46"/>
      <c r="D38" s="47" t="s">
        <v>50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9" t="s">
        <v>51</v>
      </c>
      <c r="U38" s="48"/>
      <c r="V38" s="48"/>
      <c r="W38" s="48"/>
      <c r="X38" s="50" t="s">
        <v>52</v>
      </c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51">
        <f>SUM(AK29:AK36)</f>
        <v>290400</v>
      </c>
      <c r="AL38" s="48"/>
      <c r="AM38" s="48"/>
      <c r="AN38" s="48"/>
      <c r="AO38" s="52"/>
      <c r="AP38" s="46"/>
      <c r="AQ38" s="46"/>
      <c r="AR38" s="36"/>
    </row>
    <row r="39" s="1" customFormat="1" ht="6.96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</row>
    <row r="40" s="1" customFormat="1" ht="6.96" customHeight="1"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36"/>
    </row>
    <row r="44" s="1" customFormat="1" ht="6.96" customHeight="1"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36"/>
    </row>
    <row r="45" s="1" customFormat="1" ht="24.96" customHeight="1">
      <c r="B45" s="34"/>
      <c r="C45" s="22" t="s">
        <v>53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6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6"/>
    </row>
    <row r="47" s="1" customFormat="1" ht="12" customHeight="1">
      <c r="B47" s="34"/>
      <c r="C47" s="28" t="s">
        <v>12</v>
      </c>
      <c r="D47" s="35"/>
      <c r="E47" s="35"/>
      <c r="F47" s="35"/>
      <c r="G47" s="35"/>
      <c r="H47" s="35"/>
      <c r="I47" s="35"/>
      <c r="J47" s="35"/>
      <c r="K47" s="35"/>
      <c r="L47" s="35" t="str">
        <f>K5</f>
        <v>NymbP_E_Soupis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6"/>
    </row>
    <row r="48" s="3" customFormat="1" ht="36.96" customHeight="1">
      <c r="B48" s="57"/>
      <c r="C48" s="58" t="s">
        <v>14</v>
      </c>
      <c r="D48" s="59"/>
      <c r="E48" s="59"/>
      <c r="F48" s="59"/>
      <c r="G48" s="59"/>
      <c r="H48" s="59"/>
      <c r="I48" s="59"/>
      <c r="J48" s="59"/>
      <c r="K48" s="59"/>
      <c r="L48" s="60" t="str">
        <f>K6</f>
        <v>NymbP_E_Soupis</v>
      </c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61"/>
    </row>
    <row r="49" s="1" customFormat="1" ht="6.96" customHeight="1"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6"/>
    </row>
    <row r="50" s="1" customFormat="1" ht="12" customHeight="1">
      <c r="B50" s="34"/>
      <c r="C50" s="28" t="s">
        <v>19</v>
      </c>
      <c r="D50" s="35"/>
      <c r="E50" s="35"/>
      <c r="F50" s="35"/>
      <c r="G50" s="35"/>
      <c r="H50" s="35"/>
      <c r="I50" s="35"/>
      <c r="J50" s="35"/>
      <c r="K50" s="35"/>
      <c r="L50" s="62" t="str">
        <f>IF(K8="","",K8)</f>
        <v>Nymburk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21</v>
      </c>
      <c r="AJ50" s="35"/>
      <c r="AK50" s="35"/>
      <c r="AL50" s="35"/>
      <c r="AM50" s="63" t="str">
        <f>IF(AN8= "","",AN8)</f>
        <v>19. 3. 2019</v>
      </c>
      <c r="AN50" s="63"/>
      <c r="AO50" s="35"/>
      <c r="AP50" s="35"/>
      <c r="AQ50" s="35"/>
      <c r="AR50" s="36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6"/>
    </row>
    <row r="52" s="1" customFormat="1" ht="13.65" customHeight="1">
      <c r="B52" s="34"/>
      <c r="C52" s="28" t="s">
        <v>25</v>
      </c>
      <c r="D52" s="35"/>
      <c r="E52" s="35"/>
      <c r="F52" s="35"/>
      <c r="G52" s="35"/>
      <c r="H52" s="35"/>
      <c r="I52" s="35"/>
      <c r="J52" s="35"/>
      <c r="K52" s="35"/>
      <c r="L52" s="35" t="str">
        <f>IF(E11= "","",E11)</f>
        <v>Středočeský kraj</v>
      </c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28" t="s">
        <v>31</v>
      </c>
      <c r="AJ52" s="35"/>
      <c r="AK52" s="35"/>
      <c r="AL52" s="35"/>
      <c r="AM52" s="64" t="str">
        <f>IF(E17="","",E17)</f>
        <v xml:space="preserve">VPÚ DECO PRAHA  a.s.</v>
      </c>
      <c r="AN52" s="35"/>
      <c r="AO52" s="35"/>
      <c r="AP52" s="35"/>
      <c r="AQ52" s="35"/>
      <c r="AR52" s="36"/>
      <c r="AS52" s="65" t="s">
        <v>54</v>
      </c>
      <c r="AT52" s="66"/>
      <c r="AU52" s="67"/>
      <c r="AV52" s="67"/>
      <c r="AW52" s="67"/>
      <c r="AX52" s="67"/>
      <c r="AY52" s="67"/>
      <c r="AZ52" s="67"/>
      <c r="BA52" s="67"/>
      <c r="BB52" s="67"/>
      <c r="BC52" s="67"/>
      <c r="BD52" s="68"/>
    </row>
    <row r="53" s="1" customFormat="1" ht="13.65" customHeight="1">
      <c r="B53" s="34"/>
      <c r="C53" s="28" t="s">
        <v>29</v>
      </c>
      <c r="D53" s="35"/>
      <c r="E53" s="35"/>
      <c r="F53" s="35"/>
      <c r="G53" s="35"/>
      <c r="H53" s="35"/>
      <c r="I53" s="35"/>
      <c r="J53" s="35"/>
      <c r="K53" s="35"/>
      <c r="L53" s="35" t="str">
        <f>IF(E14="","",E14)</f>
        <v xml:space="preserve"> </v>
      </c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28" t="s">
        <v>36</v>
      </c>
      <c r="AJ53" s="35"/>
      <c r="AK53" s="35"/>
      <c r="AL53" s="35"/>
      <c r="AM53" s="64" t="str">
        <f>IF(E20="","",E20)</f>
        <v xml:space="preserve"> </v>
      </c>
      <c r="AN53" s="35"/>
      <c r="AO53" s="35"/>
      <c r="AP53" s="35"/>
      <c r="AQ53" s="35"/>
      <c r="AR53" s="36"/>
      <c r="AS53" s="69"/>
      <c r="AT53" s="70"/>
      <c r="AU53" s="71"/>
      <c r="AV53" s="71"/>
      <c r="AW53" s="71"/>
      <c r="AX53" s="71"/>
      <c r="AY53" s="71"/>
      <c r="AZ53" s="71"/>
      <c r="BA53" s="71"/>
      <c r="BB53" s="71"/>
      <c r="BC53" s="71"/>
      <c r="BD53" s="72"/>
    </row>
    <row r="54" s="1" customFormat="1" ht="10.8" customHeight="1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6"/>
      <c r="AS54" s="73"/>
      <c r="AT54" s="74"/>
      <c r="AU54" s="75"/>
      <c r="AV54" s="75"/>
      <c r="AW54" s="75"/>
      <c r="AX54" s="75"/>
      <c r="AY54" s="75"/>
      <c r="AZ54" s="75"/>
      <c r="BA54" s="75"/>
      <c r="BB54" s="75"/>
      <c r="BC54" s="75"/>
      <c r="BD54" s="76"/>
    </row>
    <row r="55" s="1" customFormat="1" ht="29.28" customHeight="1">
      <c r="B55" s="34"/>
      <c r="C55" s="77" t="s">
        <v>55</v>
      </c>
      <c r="D55" s="78"/>
      <c r="E55" s="78"/>
      <c r="F55" s="78"/>
      <c r="G55" s="78"/>
      <c r="H55" s="79"/>
      <c r="I55" s="80" t="s">
        <v>56</v>
      </c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81" t="s">
        <v>57</v>
      </c>
      <c r="AH55" s="78"/>
      <c r="AI55" s="78"/>
      <c r="AJ55" s="78"/>
      <c r="AK55" s="78"/>
      <c r="AL55" s="78"/>
      <c r="AM55" s="78"/>
      <c r="AN55" s="80" t="s">
        <v>58</v>
      </c>
      <c r="AO55" s="78"/>
      <c r="AP55" s="82"/>
      <c r="AQ55" s="83" t="s">
        <v>59</v>
      </c>
      <c r="AR55" s="36"/>
      <c r="AS55" s="84" t="s">
        <v>60</v>
      </c>
      <c r="AT55" s="85" t="s">
        <v>61</v>
      </c>
      <c r="AU55" s="85" t="s">
        <v>62</v>
      </c>
      <c r="AV55" s="85" t="s">
        <v>63</v>
      </c>
      <c r="AW55" s="85" t="s">
        <v>64</v>
      </c>
      <c r="AX55" s="85" t="s">
        <v>65</v>
      </c>
      <c r="AY55" s="85" t="s">
        <v>66</v>
      </c>
      <c r="AZ55" s="85" t="s">
        <v>67</v>
      </c>
      <c r="BA55" s="85" t="s">
        <v>68</v>
      </c>
      <c r="BB55" s="85" t="s">
        <v>69</v>
      </c>
      <c r="BC55" s="85" t="s">
        <v>70</v>
      </c>
      <c r="BD55" s="86" t="s">
        <v>71</v>
      </c>
    </row>
    <row r="56" s="1" customFormat="1" ht="10.8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6"/>
      <c r="AS56" s="87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9"/>
    </row>
    <row r="57" s="4" customFormat="1" ht="32.4" customHeight="1">
      <c r="B57" s="90"/>
      <c r="C57" s="91" t="s">
        <v>72</v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3">
        <f>ROUND(SUM(AG58:AG63),2)</f>
        <v>240000</v>
      </c>
      <c r="AH57" s="93"/>
      <c r="AI57" s="93"/>
      <c r="AJ57" s="93"/>
      <c r="AK57" s="93"/>
      <c r="AL57" s="93"/>
      <c r="AM57" s="93"/>
      <c r="AN57" s="94">
        <f>SUM(AG57,AT57)</f>
        <v>290400</v>
      </c>
      <c r="AO57" s="94"/>
      <c r="AP57" s="94"/>
      <c r="AQ57" s="95" t="s">
        <v>1</v>
      </c>
      <c r="AR57" s="96"/>
      <c r="AS57" s="97">
        <f>ROUND(SUM(AS58:AS63),2)</f>
        <v>0</v>
      </c>
      <c r="AT57" s="98">
        <f>ROUND(SUM(AV57:AW57),2)</f>
        <v>50400</v>
      </c>
      <c r="AU57" s="99">
        <f>ROUND(SUM(AU58:AU63),5)</f>
        <v>0</v>
      </c>
      <c r="AV57" s="98">
        <f>ROUND(AZ57*L32,2)</f>
        <v>50400</v>
      </c>
      <c r="AW57" s="98">
        <f>ROUND(BA57*L33,2)</f>
        <v>0</v>
      </c>
      <c r="AX57" s="98">
        <f>ROUND(BB57*L32,2)</f>
        <v>0</v>
      </c>
      <c r="AY57" s="98">
        <f>ROUND(BC57*L33,2)</f>
        <v>0</v>
      </c>
      <c r="AZ57" s="98">
        <f>ROUND(SUM(AZ58:AZ63),2)</f>
        <v>240000</v>
      </c>
      <c r="BA57" s="98">
        <f>ROUND(SUM(BA58:BA63),2)</f>
        <v>0</v>
      </c>
      <c r="BB57" s="98">
        <f>ROUND(SUM(BB58:BB63),2)</f>
        <v>0</v>
      </c>
      <c r="BC57" s="98">
        <f>ROUND(SUM(BC58:BC63),2)</f>
        <v>0</v>
      </c>
      <c r="BD57" s="100">
        <f>ROUND(SUM(BD58:BD63),2)</f>
        <v>0</v>
      </c>
      <c r="BS57" s="101" t="s">
        <v>73</v>
      </c>
      <c r="BT57" s="101" t="s">
        <v>74</v>
      </c>
      <c r="BU57" s="102" t="s">
        <v>75</v>
      </c>
      <c r="BV57" s="101" t="s">
        <v>76</v>
      </c>
      <c r="BW57" s="101" t="s">
        <v>5</v>
      </c>
      <c r="BX57" s="101" t="s">
        <v>77</v>
      </c>
      <c r="CL57" s="101" t="s">
        <v>16</v>
      </c>
    </row>
    <row r="58" s="5" customFormat="1" ht="16.5" customHeight="1">
      <c r="A58" s="103" t="s">
        <v>78</v>
      </c>
      <c r="B58" s="104"/>
      <c r="C58" s="105"/>
      <c r="D58" s="106" t="s">
        <v>79</v>
      </c>
      <c r="E58" s="106"/>
      <c r="F58" s="106"/>
      <c r="G58" s="106"/>
      <c r="H58" s="106"/>
      <c r="I58" s="107"/>
      <c r="J58" s="106" t="s">
        <v>80</v>
      </c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8">
        <f>'SO 020 - Příprava území'!J32</f>
        <v>0</v>
      </c>
      <c r="AH58" s="107"/>
      <c r="AI58" s="107"/>
      <c r="AJ58" s="107"/>
      <c r="AK58" s="107"/>
      <c r="AL58" s="107"/>
      <c r="AM58" s="107"/>
      <c r="AN58" s="108">
        <f>SUM(AG58,AT58)</f>
        <v>0</v>
      </c>
      <c r="AO58" s="107"/>
      <c r="AP58" s="107"/>
      <c r="AQ58" s="109" t="s">
        <v>81</v>
      </c>
      <c r="AR58" s="110"/>
      <c r="AS58" s="111">
        <v>0</v>
      </c>
      <c r="AT58" s="112">
        <f>ROUND(SUM(AV58:AW58),2)</f>
        <v>0</v>
      </c>
      <c r="AU58" s="113">
        <f>'SO 020 - Příprava území'!P89</f>
        <v>0</v>
      </c>
      <c r="AV58" s="112">
        <f>'SO 020 - Příprava území'!J35</f>
        <v>0</v>
      </c>
      <c r="AW58" s="112">
        <f>'SO 020 - Příprava území'!J36</f>
        <v>0</v>
      </c>
      <c r="AX58" s="112">
        <f>'SO 020 - Příprava území'!J37</f>
        <v>0</v>
      </c>
      <c r="AY58" s="112">
        <f>'SO 020 - Příprava území'!J38</f>
        <v>0</v>
      </c>
      <c r="AZ58" s="112">
        <f>'SO 020 - Příprava území'!F35</f>
        <v>0</v>
      </c>
      <c r="BA58" s="112">
        <f>'SO 020 - Příprava území'!F36</f>
        <v>0</v>
      </c>
      <c r="BB58" s="112">
        <f>'SO 020 - Příprava území'!F37</f>
        <v>0</v>
      </c>
      <c r="BC58" s="112">
        <f>'SO 020 - Příprava území'!F38</f>
        <v>0</v>
      </c>
      <c r="BD58" s="114">
        <f>'SO 020 - Příprava území'!F39</f>
        <v>0</v>
      </c>
      <c r="BT58" s="115" t="s">
        <v>82</v>
      </c>
      <c r="BV58" s="115" t="s">
        <v>76</v>
      </c>
      <c r="BW58" s="115" t="s">
        <v>83</v>
      </c>
      <c r="BX58" s="115" t="s">
        <v>5</v>
      </c>
      <c r="CL58" s="115" t="s">
        <v>84</v>
      </c>
      <c r="CM58" s="115" t="s">
        <v>74</v>
      </c>
    </row>
    <row r="59" s="5" customFormat="1" ht="16.5" customHeight="1">
      <c r="A59" s="103" t="s">
        <v>78</v>
      </c>
      <c r="B59" s="104"/>
      <c r="C59" s="105"/>
      <c r="D59" s="106" t="s">
        <v>85</v>
      </c>
      <c r="E59" s="106"/>
      <c r="F59" s="106"/>
      <c r="G59" s="106"/>
      <c r="H59" s="106"/>
      <c r="I59" s="107"/>
      <c r="J59" s="106" t="s">
        <v>86</v>
      </c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8">
        <f>'SO 182 - DIO'!J32</f>
        <v>0</v>
      </c>
      <c r="AH59" s="107"/>
      <c r="AI59" s="107"/>
      <c r="AJ59" s="107"/>
      <c r="AK59" s="107"/>
      <c r="AL59" s="107"/>
      <c r="AM59" s="107"/>
      <c r="AN59" s="108">
        <f>SUM(AG59,AT59)</f>
        <v>0</v>
      </c>
      <c r="AO59" s="107"/>
      <c r="AP59" s="107"/>
      <c r="AQ59" s="109" t="s">
        <v>81</v>
      </c>
      <c r="AR59" s="110"/>
      <c r="AS59" s="111">
        <v>0</v>
      </c>
      <c r="AT59" s="112">
        <f>ROUND(SUM(AV59:AW59),2)</f>
        <v>0</v>
      </c>
      <c r="AU59" s="113">
        <f>'SO 182 - DIO'!P89</f>
        <v>0</v>
      </c>
      <c r="AV59" s="112">
        <f>'SO 182 - DIO'!J35</f>
        <v>0</v>
      </c>
      <c r="AW59" s="112">
        <f>'SO 182 - DIO'!J36</f>
        <v>0</v>
      </c>
      <c r="AX59" s="112">
        <f>'SO 182 - DIO'!J37</f>
        <v>0</v>
      </c>
      <c r="AY59" s="112">
        <f>'SO 182 - DIO'!J38</f>
        <v>0</v>
      </c>
      <c r="AZ59" s="112">
        <f>'SO 182 - DIO'!F35</f>
        <v>0</v>
      </c>
      <c r="BA59" s="112">
        <f>'SO 182 - DIO'!F36</f>
        <v>0</v>
      </c>
      <c r="BB59" s="112">
        <f>'SO 182 - DIO'!F37</f>
        <v>0</v>
      </c>
      <c r="BC59" s="112">
        <f>'SO 182 - DIO'!F38</f>
        <v>0</v>
      </c>
      <c r="BD59" s="114">
        <f>'SO 182 - DIO'!F39</f>
        <v>0</v>
      </c>
      <c r="BT59" s="115" t="s">
        <v>82</v>
      </c>
      <c r="BV59" s="115" t="s">
        <v>76</v>
      </c>
      <c r="BW59" s="115" t="s">
        <v>87</v>
      </c>
      <c r="BX59" s="115" t="s">
        <v>5</v>
      </c>
      <c r="CL59" s="115" t="s">
        <v>1</v>
      </c>
      <c r="CM59" s="115" t="s">
        <v>74</v>
      </c>
    </row>
    <row r="60" s="5" customFormat="1" ht="16.5" customHeight="1">
      <c r="A60" s="103" t="s">
        <v>78</v>
      </c>
      <c r="B60" s="104"/>
      <c r="C60" s="105"/>
      <c r="D60" s="106" t="s">
        <v>88</v>
      </c>
      <c r="E60" s="106"/>
      <c r="F60" s="106"/>
      <c r="G60" s="106"/>
      <c r="H60" s="106"/>
      <c r="I60" s="107"/>
      <c r="J60" s="106" t="s">
        <v>89</v>
      </c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8">
        <f>'SO 186 - Stavební úpravy ...'!J32</f>
        <v>0</v>
      </c>
      <c r="AH60" s="107"/>
      <c r="AI60" s="107"/>
      <c r="AJ60" s="107"/>
      <c r="AK60" s="107"/>
      <c r="AL60" s="107"/>
      <c r="AM60" s="107"/>
      <c r="AN60" s="108">
        <f>SUM(AG60,AT60)</f>
        <v>0</v>
      </c>
      <c r="AO60" s="107"/>
      <c r="AP60" s="107"/>
      <c r="AQ60" s="109" t="s">
        <v>81</v>
      </c>
      <c r="AR60" s="110"/>
      <c r="AS60" s="111">
        <v>0</v>
      </c>
      <c r="AT60" s="112">
        <f>ROUND(SUM(AV60:AW60),2)</f>
        <v>0</v>
      </c>
      <c r="AU60" s="113">
        <f>'SO 186 - Stavební úpravy ...'!P93</f>
        <v>0</v>
      </c>
      <c r="AV60" s="112">
        <f>'SO 186 - Stavební úpravy ...'!J35</f>
        <v>0</v>
      </c>
      <c r="AW60" s="112">
        <f>'SO 186 - Stavební úpravy ...'!J36</f>
        <v>0</v>
      </c>
      <c r="AX60" s="112">
        <f>'SO 186 - Stavební úpravy ...'!J37</f>
        <v>0</v>
      </c>
      <c r="AY60" s="112">
        <f>'SO 186 - Stavební úpravy ...'!J38</f>
        <v>0</v>
      </c>
      <c r="AZ60" s="112">
        <f>'SO 186 - Stavební úpravy ...'!F35</f>
        <v>0</v>
      </c>
      <c r="BA60" s="112">
        <f>'SO 186 - Stavební úpravy ...'!F36</f>
        <v>0</v>
      </c>
      <c r="BB60" s="112">
        <f>'SO 186 - Stavební úpravy ...'!F37</f>
        <v>0</v>
      </c>
      <c r="BC60" s="112">
        <f>'SO 186 - Stavební úpravy ...'!F38</f>
        <v>0</v>
      </c>
      <c r="BD60" s="114">
        <f>'SO 186 - Stavební úpravy ...'!F39</f>
        <v>0</v>
      </c>
      <c r="BT60" s="115" t="s">
        <v>82</v>
      </c>
      <c r="BV60" s="115" t="s">
        <v>76</v>
      </c>
      <c r="BW60" s="115" t="s">
        <v>90</v>
      </c>
      <c r="BX60" s="115" t="s">
        <v>5</v>
      </c>
      <c r="CL60" s="115" t="s">
        <v>1</v>
      </c>
      <c r="CM60" s="115" t="s">
        <v>74</v>
      </c>
    </row>
    <row r="61" s="5" customFormat="1" ht="16.5" customHeight="1">
      <c r="A61" s="103" t="s">
        <v>78</v>
      </c>
      <c r="B61" s="104"/>
      <c r="C61" s="105"/>
      <c r="D61" s="106" t="s">
        <v>91</v>
      </c>
      <c r="E61" s="106"/>
      <c r="F61" s="106"/>
      <c r="G61" s="106"/>
      <c r="H61" s="106"/>
      <c r="I61" s="107"/>
      <c r="J61" s="106" t="s">
        <v>92</v>
      </c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8">
        <f>'SO 201 - Most ev.č. 330-003'!J32</f>
        <v>240000</v>
      </c>
      <c r="AH61" s="107"/>
      <c r="AI61" s="107"/>
      <c r="AJ61" s="107"/>
      <c r="AK61" s="107"/>
      <c r="AL61" s="107"/>
      <c r="AM61" s="107"/>
      <c r="AN61" s="108">
        <f>SUM(AG61,AT61)</f>
        <v>290400</v>
      </c>
      <c r="AO61" s="107"/>
      <c r="AP61" s="107"/>
      <c r="AQ61" s="109" t="s">
        <v>81</v>
      </c>
      <c r="AR61" s="110"/>
      <c r="AS61" s="111">
        <v>0</v>
      </c>
      <c r="AT61" s="112">
        <f>ROUND(SUM(AV61:AW61),2)</f>
        <v>50400</v>
      </c>
      <c r="AU61" s="113">
        <f>'SO 201 - Most ev.č. 330-003'!P102</f>
        <v>0</v>
      </c>
      <c r="AV61" s="112">
        <f>'SO 201 - Most ev.č. 330-003'!J35</f>
        <v>50400</v>
      </c>
      <c r="AW61" s="112">
        <f>'SO 201 - Most ev.č. 330-003'!J36</f>
        <v>0</v>
      </c>
      <c r="AX61" s="112">
        <f>'SO 201 - Most ev.č. 330-003'!J37</f>
        <v>0</v>
      </c>
      <c r="AY61" s="112">
        <f>'SO 201 - Most ev.č. 330-003'!J38</f>
        <v>0</v>
      </c>
      <c r="AZ61" s="112">
        <f>'SO 201 - Most ev.č. 330-003'!F35</f>
        <v>240000</v>
      </c>
      <c r="BA61" s="112">
        <f>'SO 201 - Most ev.č. 330-003'!F36</f>
        <v>0</v>
      </c>
      <c r="BB61" s="112">
        <f>'SO 201 - Most ev.č. 330-003'!F37</f>
        <v>0</v>
      </c>
      <c r="BC61" s="112">
        <f>'SO 201 - Most ev.č. 330-003'!F38</f>
        <v>0</v>
      </c>
      <c r="BD61" s="114">
        <f>'SO 201 - Most ev.č. 330-003'!F39</f>
        <v>0</v>
      </c>
      <c r="BT61" s="115" t="s">
        <v>82</v>
      </c>
      <c r="BV61" s="115" t="s">
        <v>76</v>
      </c>
      <c r="BW61" s="115" t="s">
        <v>93</v>
      </c>
      <c r="BX61" s="115" t="s">
        <v>5</v>
      </c>
      <c r="CL61" s="115" t="s">
        <v>84</v>
      </c>
      <c r="CM61" s="115" t="s">
        <v>94</v>
      </c>
    </row>
    <row r="62" s="5" customFormat="1" ht="16.5" customHeight="1">
      <c r="A62" s="103" t="s">
        <v>78</v>
      </c>
      <c r="B62" s="104"/>
      <c r="C62" s="105"/>
      <c r="D62" s="106" t="s">
        <v>95</v>
      </c>
      <c r="E62" s="106"/>
      <c r="F62" s="106"/>
      <c r="G62" s="106"/>
      <c r="H62" s="106"/>
      <c r="I62" s="107"/>
      <c r="J62" s="106" t="s">
        <v>96</v>
      </c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8">
        <f>'SO 320 - Úprava vodoteče'!J32</f>
        <v>0</v>
      </c>
      <c r="AH62" s="107"/>
      <c r="AI62" s="107"/>
      <c r="AJ62" s="107"/>
      <c r="AK62" s="107"/>
      <c r="AL62" s="107"/>
      <c r="AM62" s="107"/>
      <c r="AN62" s="108">
        <f>SUM(AG62,AT62)</f>
        <v>0</v>
      </c>
      <c r="AO62" s="107"/>
      <c r="AP62" s="107"/>
      <c r="AQ62" s="109" t="s">
        <v>81</v>
      </c>
      <c r="AR62" s="110"/>
      <c r="AS62" s="111">
        <v>0</v>
      </c>
      <c r="AT62" s="112">
        <f>ROUND(SUM(AV62:AW62),2)</f>
        <v>0</v>
      </c>
      <c r="AU62" s="113">
        <f>'SO 320 - Úprava vodoteče'!P87</f>
        <v>0</v>
      </c>
      <c r="AV62" s="112">
        <f>'SO 320 - Úprava vodoteče'!J35</f>
        <v>0</v>
      </c>
      <c r="AW62" s="112">
        <f>'SO 320 - Úprava vodoteče'!J36</f>
        <v>0</v>
      </c>
      <c r="AX62" s="112">
        <f>'SO 320 - Úprava vodoteče'!J37</f>
        <v>0</v>
      </c>
      <c r="AY62" s="112">
        <f>'SO 320 - Úprava vodoteče'!J38</f>
        <v>0</v>
      </c>
      <c r="AZ62" s="112">
        <f>'SO 320 - Úprava vodoteče'!F35</f>
        <v>0</v>
      </c>
      <c r="BA62" s="112">
        <f>'SO 320 - Úprava vodoteče'!F36</f>
        <v>0</v>
      </c>
      <c r="BB62" s="112">
        <f>'SO 320 - Úprava vodoteče'!F37</f>
        <v>0</v>
      </c>
      <c r="BC62" s="112">
        <f>'SO 320 - Úprava vodoteče'!F38</f>
        <v>0</v>
      </c>
      <c r="BD62" s="114">
        <f>'SO 320 - Úprava vodoteče'!F39</f>
        <v>0</v>
      </c>
      <c r="BT62" s="115" t="s">
        <v>82</v>
      </c>
      <c r="BV62" s="115" t="s">
        <v>76</v>
      </c>
      <c r="BW62" s="115" t="s">
        <v>97</v>
      </c>
      <c r="BX62" s="115" t="s">
        <v>5</v>
      </c>
      <c r="CL62" s="115" t="s">
        <v>84</v>
      </c>
      <c r="CM62" s="115" t="s">
        <v>74</v>
      </c>
    </row>
    <row r="63" s="5" customFormat="1" ht="16.5" customHeight="1">
      <c r="A63" s="103" t="s">
        <v>78</v>
      </c>
      <c r="B63" s="104"/>
      <c r="C63" s="105"/>
      <c r="D63" s="106" t="s">
        <v>98</v>
      </c>
      <c r="E63" s="106"/>
      <c r="F63" s="106"/>
      <c r="G63" s="106"/>
      <c r="H63" s="106"/>
      <c r="I63" s="107"/>
      <c r="J63" s="106" t="s">
        <v>99</v>
      </c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8">
        <f>'SO 901 - Provizorní lávka'!J32</f>
        <v>0</v>
      </c>
      <c r="AH63" s="107"/>
      <c r="AI63" s="107"/>
      <c r="AJ63" s="107"/>
      <c r="AK63" s="107"/>
      <c r="AL63" s="107"/>
      <c r="AM63" s="107"/>
      <c r="AN63" s="108">
        <f>SUM(AG63,AT63)</f>
        <v>0</v>
      </c>
      <c r="AO63" s="107"/>
      <c r="AP63" s="107"/>
      <c r="AQ63" s="109" t="s">
        <v>81</v>
      </c>
      <c r="AR63" s="110"/>
      <c r="AS63" s="116">
        <v>0</v>
      </c>
      <c r="AT63" s="117">
        <f>ROUND(SUM(AV63:AW63),2)</f>
        <v>0</v>
      </c>
      <c r="AU63" s="118">
        <f>'SO 901 - Provizorní lávka'!P98</f>
        <v>0</v>
      </c>
      <c r="AV63" s="117">
        <f>'SO 901 - Provizorní lávka'!J35</f>
        <v>0</v>
      </c>
      <c r="AW63" s="117">
        <f>'SO 901 - Provizorní lávka'!J36</f>
        <v>0</v>
      </c>
      <c r="AX63" s="117">
        <f>'SO 901 - Provizorní lávka'!J37</f>
        <v>0</v>
      </c>
      <c r="AY63" s="117">
        <f>'SO 901 - Provizorní lávka'!J38</f>
        <v>0</v>
      </c>
      <c r="AZ63" s="117">
        <f>'SO 901 - Provizorní lávka'!F35</f>
        <v>0</v>
      </c>
      <c r="BA63" s="117">
        <f>'SO 901 - Provizorní lávka'!F36</f>
        <v>0</v>
      </c>
      <c r="BB63" s="117">
        <f>'SO 901 - Provizorní lávka'!F37</f>
        <v>0</v>
      </c>
      <c r="BC63" s="117">
        <f>'SO 901 - Provizorní lávka'!F38</f>
        <v>0</v>
      </c>
      <c r="BD63" s="119">
        <f>'SO 901 - Provizorní lávka'!F39</f>
        <v>0</v>
      </c>
      <c r="BT63" s="115" t="s">
        <v>82</v>
      </c>
      <c r="BV63" s="115" t="s">
        <v>76</v>
      </c>
      <c r="BW63" s="115" t="s">
        <v>100</v>
      </c>
      <c r="BX63" s="115" t="s">
        <v>5</v>
      </c>
      <c r="CL63" s="115" t="s">
        <v>1</v>
      </c>
      <c r="CM63" s="115" t="s">
        <v>74</v>
      </c>
    </row>
    <row r="64">
      <c r="B64" s="20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19"/>
    </row>
    <row r="65" s="1" customFormat="1" ht="30" customHeight="1">
      <c r="B65" s="34"/>
      <c r="C65" s="91" t="s">
        <v>101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94">
        <v>0</v>
      </c>
      <c r="AH65" s="94"/>
      <c r="AI65" s="94"/>
      <c r="AJ65" s="94"/>
      <c r="AK65" s="94"/>
      <c r="AL65" s="94"/>
      <c r="AM65" s="94"/>
      <c r="AN65" s="94">
        <v>0</v>
      </c>
      <c r="AO65" s="94"/>
      <c r="AP65" s="94"/>
      <c r="AQ65" s="120"/>
      <c r="AR65" s="36"/>
      <c r="AS65" s="84" t="s">
        <v>102</v>
      </c>
      <c r="AT65" s="85" t="s">
        <v>103</v>
      </c>
      <c r="AU65" s="85" t="s">
        <v>44</v>
      </c>
      <c r="AV65" s="86" t="s">
        <v>61</v>
      </c>
    </row>
    <row r="66" s="1" customFormat="1" ht="10.8" customHeight="1"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6"/>
    </row>
    <row r="67" s="1" customFormat="1" ht="30" customHeight="1">
      <c r="B67" s="34"/>
      <c r="C67" s="121" t="s">
        <v>104</v>
      </c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2"/>
      <c r="AG67" s="123">
        <f>ROUND(AG57 + AG65, 2)</f>
        <v>240000</v>
      </c>
      <c r="AH67" s="123"/>
      <c r="AI67" s="123"/>
      <c r="AJ67" s="123"/>
      <c r="AK67" s="123"/>
      <c r="AL67" s="123"/>
      <c r="AM67" s="123"/>
      <c r="AN67" s="123">
        <f>ROUND(AN57 + AN65, 2)</f>
        <v>290400</v>
      </c>
      <c r="AO67" s="123"/>
      <c r="AP67" s="123"/>
      <c r="AQ67" s="122"/>
      <c r="AR67" s="36"/>
    </row>
    <row r="68" s="1" customFormat="1" ht="6.96" customHeight="1"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36"/>
    </row>
  </sheetData>
  <sheetProtection sheet="1" formatColumns="0" formatRows="0" objects="1" scenarios="1" spinCount="100000" saltValue="inmbB39710FRtvd+fGb6qeOUuE+4M+HIkAbmLZNuUtBhP0KRTJbBWNyEaZWb8UdNGApZOEthSrCTOKdsv/kUtA==" hashValue="Aj/hgDsc4Ex1K98t9zai9OjCKnCPzlYeu0E6ejm832/e0pUEKftUlntZJrF00MGS/ewO0LXcF/CqmyoHUAzgKg==" algorithmName="SHA-512" password="CC35"/>
  <mergeCells count="66">
    <mergeCell ref="W35:AE35"/>
    <mergeCell ref="W34:AE34"/>
    <mergeCell ref="W32:AE32"/>
    <mergeCell ref="W33:AE33"/>
    <mergeCell ref="W36:AE36"/>
    <mergeCell ref="X38:AB38"/>
    <mergeCell ref="K5:AO5"/>
    <mergeCell ref="K6:AO6"/>
    <mergeCell ref="AR2:BE2"/>
    <mergeCell ref="AG67:AM67"/>
    <mergeCell ref="AN62:AP62"/>
    <mergeCell ref="AG62:AM62"/>
    <mergeCell ref="AN63:AP63"/>
    <mergeCell ref="AG63:AM63"/>
    <mergeCell ref="AG65:AM65"/>
    <mergeCell ref="AN65:AP65"/>
    <mergeCell ref="AN67:AP67"/>
    <mergeCell ref="E23:AN23"/>
    <mergeCell ref="L36:P36"/>
    <mergeCell ref="AK26:AO26"/>
    <mergeCell ref="AK36:AO36"/>
    <mergeCell ref="AK27:AO27"/>
    <mergeCell ref="AK29:AO29"/>
    <mergeCell ref="L31:P31"/>
    <mergeCell ref="W31:AE31"/>
    <mergeCell ref="AK31:AO31"/>
    <mergeCell ref="AK32:AO32"/>
    <mergeCell ref="L32:P32"/>
    <mergeCell ref="AK33:AO33"/>
    <mergeCell ref="L33:P33"/>
    <mergeCell ref="AK34:AO34"/>
    <mergeCell ref="L34:P34"/>
    <mergeCell ref="AK35:AO35"/>
    <mergeCell ref="L35:P35"/>
    <mergeCell ref="AK38:AO38"/>
    <mergeCell ref="L48:AO48"/>
    <mergeCell ref="C55:G55"/>
    <mergeCell ref="I55:AF55"/>
    <mergeCell ref="AG55:AM55"/>
    <mergeCell ref="D58:H58"/>
    <mergeCell ref="J58:AF58"/>
    <mergeCell ref="D59:H59"/>
    <mergeCell ref="J59:AF59"/>
    <mergeCell ref="D60:H60"/>
    <mergeCell ref="J60:AF60"/>
    <mergeCell ref="D61:H61"/>
    <mergeCell ref="J61:AF61"/>
    <mergeCell ref="D62:H62"/>
    <mergeCell ref="J62:AF62"/>
    <mergeCell ref="D63:H63"/>
    <mergeCell ref="J63:AF63"/>
    <mergeCell ref="AM50:AN50"/>
    <mergeCell ref="AS52:AT54"/>
    <mergeCell ref="AM52:AP52"/>
    <mergeCell ref="AM53:AP53"/>
    <mergeCell ref="AN55:AP55"/>
    <mergeCell ref="AG57:AM57"/>
    <mergeCell ref="AN59:AP59"/>
    <mergeCell ref="AN58:AP58"/>
    <mergeCell ref="AG58:AM58"/>
    <mergeCell ref="AG59:AM59"/>
    <mergeCell ref="AN60:AP60"/>
    <mergeCell ref="AG60:AM60"/>
    <mergeCell ref="AN61:AP61"/>
    <mergeCell ref="AG61:AM61"/>
    <mergeCell ref="AN57:AP57"/>
  </mergeCells>
  <hyperlinks>
    <hyperlink ref="A58" location="'SO 020 - Příprava území'!C2" display="/"/>
    <hyperlink ref="A59" location="'SO 182 - DIO'!C2" display="/"/>
    <hyperlink ref="A60" location="'SO 186 - Stavební úpravy ...'!C2" display="/"/>
    <hyperlink ref="A61" location="'SO 201 - Most ev.č. 330-003'!C2" display="/"/>
    <hyperlink ref="A62" location="'SO 320 - Úprava vodoteče'!C2" display="/"/>
    <hyperlink ref="A63" location="'SO 901 - Provizorní lávk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83</v>
      </c>
    </row>
    <row r="3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9"/>
      <c r="AT3" s="16" t="s">
        <v>74</v>
      </c>
    </row>
    <row r="4" ht="24.96" customHeight="1">
      <c r="B4" s="19"/>
      <c r="D4" s="126" t="s">
        <v>105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14</v>
      </c>
      <c r="L6" s="19"/>
    </row>
    <row r="7" ht="16.5" customHeight="1">
      <c r="B7" s="19"/>
      <c r="E7" s="128" t="str">
        <f>'Rekapitulace stavby'!K6</f>
        <v>NymbP_E_Soupis</v>
      </c>
      <c r="F7" s="127"/>
      <c r="G7" s="127"/>
      <c r="H7" s="127"/>
      <c r="L7" s="19"/>
    </row>
    <row r="8" s="1" customFormat="1" ht="12" customHeight="1">
      <c r="B8" s="36"/>
      <c r="D8" s="127" t="s">
        <v>106</v>
      </c>
      <c r="L8" s="36"/>
    </row>
    <row r="9" s="1" customFormat="1" ht="36.96" customHeight="1">
      <c r="B9" s="36"/>
      <c r="E9" s="129" t="s">
        <v>107</v>
      </c>
      <c r="F9" s="1"/>
      <c r="G9" s="1"/>
      <c r="H9" s="1"/>
      <c r="L9" s="36"/>
    </row>
    <row r="10" s="1" customFormat="1">
      <c r="B10" s="36"/>
      <c r="L10" s="36"/>
    </row>
    <row r="11" s="1" customFormat="1" ht="12" customHeight="1">
      <c r="B11" s="36"/>
      <c r="D11" s="127" t="s">
        <v>15</v>
      </c>
      <c r="F11" s="16" t="s">
        <v>84</v>
      </c>
      <c r="I11" s="127" t="s">
        <v>17</v>
      </c>
      <c r="J11" s="16" t="s">
        <v>1</v>
      </c>
      <c r="L11" s="36"/>
    </row>
    <row r="12" s="1" customFormat="1" ht="12" customHeight="1">
      <c r="B12" s="36"/>
      <c r="D12" s="127" t="s">
        <v>19</v>
      </c>
      <c r="F12" s="16" t="s">
        <v>20</v>
      </c>
      <c r="I12" s="127" t="s">
        <v>21</v>
      </c>
      <c r="J12" s="130" t="str">
        <f>'Rekapitulace stavby'!AN8</f>
        <v>19. 3. 2019</v>
      </c>
      <c r="L12" s="36"/>
    </row>
    <row r="13" s="1" customFormat="1" ht="10.8" customHeight="1">
      <c r="B13" s="36"/>
      <c r="L13" s="36"/>
    </row>
    <row r="14" s="1" customFormat="1" ht="12" customHeight="1">
      <c r="B14" s="36"/>
      <c r="D14" s="127" t="s">
        <v>25</v>
      </c>
      <c r="I14" s="127" t="s">
        <v>26</v>
      </c>
      <c r="J14" s="16" t="s">
        <v>1</v>
      </c>
      <c r="L14" s="36"/>
    </row>
    <row r="15" s="1" customFormat="1" ht="18" customHeight="1">
      <c r="B15" s="36"/>
      <c r="E15" s="16" t="s">
        <v>27</v>
      </c>
      <c r="I15" s="127" t="s">
        <v>28</v>
      </c>
      <c r="J15" s="16" t="s">
        <v>1</v>
      </c>
      <c r="L15" s="36"/>
    </row>
    <row r="16" s="1" customFormat="1" ht="6.96" customHeight="1">
      <c r="B16" s="36"/>
      <c r="L16" s="36"/>
    </row>
    <row r="17" s="1" customFormat="1" ht="12" customHeight="1">
      <c r="B17" s="36"/>
      <c r="D17" s="127" t="s">
        <v>29</v>
      </c>
      <c r="I17" s="127" t="s">
        <v>26</v>
      </c>
      <c r="J17" s="16" t="str">
        <f>'Rekapitulace stavby'!AN13</f>
        <v/>
      </c>
      <c r="L17" s="36"/>
    </row>
    <row r="18" s="1" customFormat="1" ht="18" customHeight="1">
      <c r="B18" s="36"/>
      <c r="E18" s="16" t="str">
        <f>'Rekapitulace stavby'!E14</f>
        <v xml:space="preserve"> </v>
      </c>
      <c r="F18" s="16"/>
      <c r="G18" s="16"/>
      <c r="H18" s="16"/>
      <c r="I18" s="127" t="s">
        <v>28</v>
      </c>
      <c r="J18" s="16" t="str">
        <f>'Rekapitulace stavby'!AN14</f>
        <v/>
      </c>
      <c r="L18" s="36"/>
    </row>
    <row r="19" s="1" customFormat="1" ht="6.96" customHeight="1">
      <c r="B19" s="36"/>
      <c r="L19" s="36"/>
    </row>
    <row r="20" s="1" customFormat="1" ht="12" customHeight="1">
      <c r="B20" s="36"/>
      <c r="D20" s="127" t="s">
        <v>31</v>
      </c>
      <c r="I20" s="127" t="s">
        <v>26</v>
      </c>
      <c r="J20" s="16" t="s">
        <v>32</v>
      </c>
      <c r="L20" s="36"/>
    </row>
    <row r="21" s="1" customFormat="1" ht="18" customHeight="1">
      <c r="B21" s="36"/>
      <c r="E21" s="16" t="s">
        <v>33</v>
      </c>
      <c r="I21" s="127" t="s">
        <v>28</v>
      </c>
      <c r="J21" s="16" t="s">
        <v>34</v>
      </c>
      <c r="L21" s="36"/>
    </row>
    <row r="22" s="1" customFormat="1" ht="6.96" customHeight="1">
      <c r="B22" s="36"/>
      <c r="L22" s="36"/>
    </row>
    <row r="23" s="1" customFormat="1" ht="12" customHeight="1">
      <c r="B23" s="36"/>
      <c r="D23" s="127" t="s">
        <v>36</v>
      </c>
      <c r="I23" s="127" t="s">
        <v>26</v>
      </c>
      <c r="J23" s="16" t="s">
        <v>1</v>
      </c>
      <c r="L23" s="36"/>
    </row>
    <row r="24" s="1" customFormat="1" ht="18" customHeight="1">
      <c r="B24" s="36"/>
      <c r="E24" s="16" t="s">
        <v>108</v>
      </c>
      <c r="I24" s="127" t="s">
        <v>28</v>
      </c>
      <c r="J24" s="16" t="s">
        <v>1</v>
      </c>
      <c r="L24" s="36"/>
    </row>
    <row r="25" s="1" customFormat="1" ht="6.96" customHeight="1">
      <c r="B25" s="36"/>
      <c r="L25" s="36"/>
    </row>
    <row r="26" s="1" customFormat="1" ht="12" customHeight="1">
      <c r="B26" s="36"/>
      <c r="D26" s="127" t="s">
        <v>37</v>
      </c>
      <c r="L26" s="36"/>
    </row>
    <row r="27" s="6" customFormat="1" ht="16.5" customHeight="1">
      <c r="B27" s="131"/>
      <c r="E27" s="132" t="s">
        <v>1</v>
      </c>
      <c r="F27" s="132"/>
      <c r="G27" s="132"/>
      <c r="H27" s="132"/>
      <c r="L27" s="131"/>
    </row>
    <row r="28" s="1" customFormat="1" ht="6.96" customHeight="1">
      <c r="B28" s="36"/>
      <c r="L28" s="36"/>
    </row>
    <row r="29" s="1" customFormat="1" ht="6.96" customHeight="1">
      <c r="B29" s="36"/>
      <c r="D29" s="67"/>
      <c r="E29" s="67"/>
      <c r="F29" s="67"/>
      <c r="G29" s="67"/>
      <c r="H29" s="67"/>
      <c r="I29" s="67"/>
      <c r="J29" s="67"/>
      <c r="K29" s="67"/>
      <c r="L29" s="36"/>
    </row>
    <row r="30" s="1" customFormat="1" ht="14.4" customHeight="1">
      <c r="B30" s="36"/>
      <c r="D30" s="133" t="s">
        <v>109</v>
      </c>
      <c r="J30" s="134">
        <f>J61</f>
        <v>0</v>
      </c>
      <c r="L30" s="36"/>
    </row>
    <row r="31" s="1" customFormat="1" ht="14.4" customHeight="1">
      <c r="B31" s="36"/>
      <c r="D31" s="135" t="s">
        <v>110</v>
      </c>
      <c r="J31" s="134">
        <f>J68</f>
        <v>0</v>
      </c>
      <c r="L31" s="36"/>
    </row>
    <row r="32" s="1" customFormat="1" ht="25.44" customHeight="1">
      <c r="B32" s="36"/>
      <c r="D32" s="136" t="s">
        <v>40</v>
      </c>
      <c r="J32" s="137">
        <f>ROUND(J30 + J31, 2)</f>
        <v>0</v>
      </c>
      <c r="L32" s="36"/>
    </row>
    <row r="33" s="1" customFormat="1" ht="6.96" customHeight="1">
      <c r="B33" s="36"/>
      <c r="D33" s="67"/>
      <c r="E33" s="67"/>
      <c r="F33" s="67"/>
      <c r="G33" s="67"/>
      <c r="H33" s="67"/>
      <c r="I33" s="67"/>
      <c r="J33" s="67"/>
      <c r="K33" s="67"/>
      <c r="L33" s="36"/>
    </row>
    <row r="34" s="1" customFormat="1" ht="14.4" customHeight="1">
      <c r="B34" s="36"/>
      <c r="F34" s="138" t="s">
        <v>42</v>
      </c>
      <c r="I34" s="138" t="s">
        <v>41</v>
      </c>
      <c r="J34" s="138" t="s">
        <v>43</v>
      </c>
      <c r="L34" s="36"/>
    </row>
    <row r="35" s="1" customFormat="1" ht="14.4" customHeight="1">
      <c r="B35" s="36"/>
      <c r="D35" s="127" t="s">
        <v>44</v>
      </c>
      <c r="E35" s="127" t="s">
        <v>45</v>
      </c>
      <c r="F35" s="139">
        <f>ROUND((SUM(BE68:BE69) + SUM(BE89:BE114)),  2)</f>
        <v>0</v>
      </c>
      <c r="I35" s="140">
        <v>0.20999999999999999</v>
      </c>
      <c r="J35" s="139">
        <f>ROUND(((SUM(BE68:BE69) + SUM(BE89:BE114))*I35),  2)</f>
        <v>0</v>
      </c>
      <c r="L35" s="36"/>
    </row>
    <row r="36" s="1" customFormat="1" ht="14.4" customHeight="1">
      <c r="B36" s="36"/>
      <c r="E36" s="127" t="s">
        <v>46</v>
      </c>
      <c r="F36" s="139">
        <f>ROUND((SUM(BF68:BF69) + SUM(BF89:BF114)),  2)</f>
        <v>0</v>
      </c>
      <c r="I36" s="140">
        <v>0.14999999999999999</v>
      </c>
      <c r="J36" s="139">
        <f>ROUND(((SUM(BF68:BF69) + SUM(BF89:BF114))*I36),  2)</f>
        <v>0</v>
      </c>
      <c r="L36" s="36"/>
    </row>
    <row r="37" hidden="1" s="1" customFormat="1" ht="14.4" customHeight="1">
      <c r="B37" s="36"/>
      <c r="E37" s="127" t="s">
        <v>47</v>
      </c>
      <c r="F37" s="139">
        <f>ROUND((SUM(BG68:BG69) + SUM(BG89:BG114)),  2)</f>
        <v>0</v>
      </c>
      <c r="I37" s="140">
        <v>0.20999999999999999</v>
      </c>
      <c r="J37" s="139">
        <f>0</f>
        <v>0</v>
      </c>
      <c r="L37" s="36"/>
    </row>
    <row r="38" hidden="1" s="1" customFormat="1" ht="14.4" customHeight="1">
      <c r="B38" s="36"/>
      <c r="E38" s="127" t="s">
        <v>48</v>
      </c>
      <c r="F38" s="139">
        <f>ROUND((SUM(BH68:BH69) + SUM(BH89:BH114)),  2)</f>
        <v>0</v>
      </c>
      <c r="I38" s="140">
        <v>0.14999999999999999</v>
      </c>
      <c r="J38" s="139">
        <f>0</f>
        <v>0</v>
      </c>
      <c r="L38" s="36"/>
    </row>
    <row r="39" hidden="1" s="1" customFormat="1" ht="14.4" customHeight="1">
      <c r="B39" s="36"/>
      <c r="E39" s="127" t="s">
        <v>49</v>
      </c>
      <c r="F39" s="139">
        <f>ROUND((SUM(BI68:BI69) + SUM(BI89:BI114)),  2)</f>
        <v>0</v>
      </c>
      <c r="I39" s="140">
        <v>0</v>
      </c>
      <c r="J39" s="139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1"/>
      <c r="D41" s="142" t="s">
        <v>50</v>
      </c>
      <c r="E41" s="143"/>
      <c r="F41" s="143"/>
      <c r="G41" s="144" t="s">
        <v>51</v>
      </c>
      <c r="H41" s="145" t="s">
        <v>52</v>
      </c>
      <c r="I41" s="143"/>
      <c r="J41" s="146">
        <f>SUM(J32:J39)</f>
        <v>0</v>
      </c>
      <c r="K41" s="147"/>
      <c r="L41" s="36"/>
    </row>
    <row r="42" s="1" customFormat="1" ht="14.4" customHeight="1"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36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1"/>
      <c r="J46" s="151"/>
      <c r="K46" s="151"/>
      <c r="L46" s="36"/>
    </row>
    <row r="47" s="1" customFormat="1" ht="24.96" customHeight="1">
      <c r="B47" s="34"/>
      <c r="C47" s="22" t="s">
        <v>111</v>
      </c>
      <c r="D47" s="35"/>
      <c r="E47" s="35"/>
      <c r="F47" s="35"/>
      <c r="G47" s="35"/>
      <c r="H47" s="35"/>
      <c r="I47" s="35"/>
      <c r="J47" s="35"/>
      <c r="K47" s="35"/>
      <c r="L47" s="36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6"/>
    </row>
    <row r="49" s="1" customFormat="1" ht="12" customHeight="1">
      <c r="B49" s="34"/>
      <c r="C49" s="28" t="s">
        <v>14</v>
      </c>
      <c r="D49" s="35"/>
      <c r="E49" s="35"/>
      <c r="F49" s="35"/>
      <c r="G49" s="35"/>
      <c r="H49" s="35"/>
      <c r="I49" s="35"/>
      <c r="J49" s="35"/>
      <c r="K49" s="35"/>
      <c r="L49" s="36"/>
    </row>
    <row r="50" s="1" customFormat="1" ht="16.5" customHeight="1">
      <c r="B50" s="34"/>
      <c r="C50" s="35"/>
      <c r="D50" s="35"/>
      <c r="E50" s="152" t="str">
        <f>E7</f>
        <v>NymbP_E_Soupis</v>
      </c>
      <c r="F50" s="28"/>
      <c r="G50" s="28"/>
      <c r="H50" s="28"/>
      <c r="I50" s="35"/>
      <c r="J50" s="35"/>
      <c r="K50" s="35"/>
      <c r="L50" s="36"/>
    </row>
    <row r="51" s="1" customFormat="1" ht="12" customHeight="1">
      <c r="B51" s="34"/>
      <c r="C51" s="28" t="s">
        <v>106</v>
      </c>
      <c r="D51" s="35"/>
      <c r="E51" s="35"/>
      <c r="F51" s="35"/>
      <c r="G51" s="35"/>
      <c r="H51" s="35"/>
      <c r="I51" s="35"/>
      <c r="J51" s="35"/>
      <c r="K51" s="35"/>
      <c r="L51" s="36"/>
    </row>
    <row r="52" s="1" customFormat="1" ht="16.5" customHeight="1">
      <c r="B52" s="34"/>
      <c r="C52" s="35"/>
      <c r="D52" s="35"/>
      <c r="E52" s="60" t="str">
        <f>E9</f>
        <v>SO 020 - Příprava území</v>
      </c>
      <c r="F52" s="35"/>
      <c r="G52" s="35"/>
      <c r="H52" s="35"/>
      <c r="I52" s="35"/>
      <c r="J52" s="35"/>
      <c r="K52" s="35"/>
      <c r="L52" s="36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6"/>
    </row>
    <row r="54" s="1" customFormat="1" ht="12" customHeight="1">
      <c r="B54" s="34"/>
      <c r="C54" s="28" t="s">
        <v>19</v>
      </c>
      <c r="D54" s="35"/>
      <c r="E54" s="35"/>
      <c r="F54" s="25" t="str">
        <f>F12</f>
        <v>Nymburk</v>
      </c>
      <c r="G54" s="35"/>
      <c r="H54" s="35"/>
      <c r="I54" s="28" t="s">
        <v>21</v>
      </c>
      <c r="J54" s="63" t="str">
        <f>IF(J12="","",J12)</f>
        <v>19. 3. 2019</v>
      </c>
      <c r="K54" s="35"/>
      <c r="L54" s="36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6"/>
    </row>
    <row r="56" s="1" customFormat="1" ht="13.65" customHeight="1">
      <c r="B56" s="34"/>
      <c r="C56" s="28" t="s">
        <v>25</v>
      </c>
      <c r="D56" s="35"/>
      <c r="E56" s="35"/>
      <c r="F56" s="25" t="str">
        <f>E15</f>
        <v>Středočeský kraj</v>
      </c>
      <c r="G56" s="35"/>
      <c r="H56" s="35"/>
      <c r="I56" s="28" t="s">
        <v>31</v>
      </c>
      <c r="J56" s="30" t="str">
        <f>E21</f>
        <v xml:space="preserve">VPÚ DECO PRAHA  a.s.</v>
      </c>
      <c r="K56" s="35"/>
      <c r="L56" s="36"/>
    </row>
    <row r="57" s="1" customFormat="1" ht="13.65" customHeight="1">
      <c r="B57" s="34"/>
      <c r="C57" s="28" t="s">
        <v>29</v>
      </c>
      <c r="D57" s="35"/>
      <c r="E57" s="35"/>
      <c r="F57" s="25" t="str">
        <f>IF(E18="","",E18)</f>
        <v xml:space="preserve"> </v>
      </c>
      <c r="G57" s="35"/>
      <c r="H57" s="35"/>
      <c r="I57" s="28" t="s">
        <v>36</v>
      </c>
      <c r="J57" s="30" t="str">
        <f>E24</f>
        <v>Ing. Hanzlová</v>
      </c>
      <c r="K57" s="35"/>
      <c r="L57" s="36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6"/>
    </row>
    <row r="59" s="1" customFormat="1" ht="29.28" customHeight="1">
      <c r="B59" s="34"/>
      <c r="C59" s="153" t="s">
        <v>112</v>
      </c>
      <c r="D59" s="122"/>
      <c r="E59" s="122"/>
      <c r="F59" s="122"/>
      <c r="G59" s="122"/>
      <c r="H59" s="122"/>
      <c r="I59" s="122"/>
      <c r="J59" s="154" t="s">
        <v>113</v>
      </c>
      <c r="K59" s="122"/>
      <c r="L59" s="36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6"/>
    </row>
    <row r="61" s="1" customFormat="1" ht="22.8" customHeight="1">
      <c r="B61" s="34"/>
      <c r="C61" s="155" t="s">
        <v>114</v>
      </c>
      <c r="D61" s="35"/>
      <c r="E61" s="35"/>
      <c r="F61" s="35"/>
      <c r="G61" s="35"/>
      <c r="H61" s="35"/>
      <c r="I61" s="35"/>
      <c r="J61" s="94">
        <f>J89</f>
        <v>0</v>
      </c>
      <c r="K61" s="35"/>
      <c r="L61" s="36"/>
      <c r="AU61" s="16" t="s">
        <v>115</v>
      </c>
    </row>
    <row r="62" s="7" customFormat="1" ht="24.96" customHeight="1">
      <c r="B62" s="156"/>
      <c r="C62" s="157"/>
      <c r="D62" s="158" t="s">
        <v>116</v>
      </c>
      <c r="E62" s="159"/>
      <c r="F62" s="159"/>
      <c r="G62" s="159"/>
      <c r="H62" s="159"/>
      <c r="I62" s="159"/>
      <c r="J62" s="160">
        <f>J90</f>
        <v>0</v>
      </c>
      <c r="K62" s="157"/>
      <c r="L62" s="161"/>
    </row>
    <row r="63" s="8" customFormat="1" ht="19.92" customHeight="1">
      <c r="B63" s="162"/>
      <c r="C63" s="163"/>
      <c r="D63" s="164" t="s">
        <v>117</v>
      </c>
      <c r="E63" s="165"/>
      <c r="F63" s="165"/>
      <c r="G63" s="165"/>
      <c r="H63" s="165"/>
      <c r="I63" s="165"/>
      <c r="J63" s="166">
        <f>J91</f>
        <v>0</v>
      </c>
      <c r="K63" s="163"/>
      <c r="L63" s="167"/>
    </row>
    <row r="64" s="8" customFormat="1" ht="19.92" customHeight="1">
      <c r="B64" s="162"/>
      <c r="C64" s="163"/>
      <c r="D64" s="164" t="s">
        <v>118</v>
      </c>
      <c r="E64" s="165"/>
      <c r="F64" s="165"/>
      <c r="G64" s="165"/>
      <c r="H64" s="165"/>
      <c r="I64" s="165"/>
      <c r="J64" s="166">
        <f>J107</f>
        <v>0</v>
      </c>
      <c r="K64" s="163"/>
      <c r="L64" s="167"/>
    </row>
    <row r="65" s="8" customFormat="1" ht="19.92" customHeight="1">
      <c r="B65" s="162"/>
      <c r="C65" s="163"/>
      <c r="D65" s="164" t="s">
        <v>119</v>
      </c>
      <c r="E65" s="165"/>
      <c r="F65" s="165"/>
      <c r="G65" s="165"/>
      <c r="H65" s="165"/>
      <c r="I65" s="165"/>
      <c r="J65" s="166">
        <f>J110</f>
        <v>0</v>
      </c>
      <c r="K65" s="163"/>
      <c r="L65" s="167"/>
    </row>
    <row r="66" s="1" customFormat="1" ht="21.84" customHeight="1"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6"/>
    </row>
    <row r="67" s="1" customFormat="1" ht="6.96" customHeight="1"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6"/>
    </row>
    <row r="68" s="1" customFormat="1" ht="29.28" customHeight="1">
      <c r="B68" s="34"/>
      <c r="C68" s="155" t="s">
        <v>120</v>
      </c>
      <c r="D68" s="35"/>
      <c r="E68" s="35"/>
      <c r="F68" s="35"/>
      <c r="G68" s="35"/>
      <c r="H68" s="35"/>
      <c r="I68" s="35"/>
      <c r="J68" s="168">
        <v>0</v>
      </c>
      <c r="K68" s="35"/>
      <c r="L68" s="36"/>
      <c r="N68" s="169" t="s">
        <v>44</v>
      </c>
    </row>
    <row r="69" s="1" customFormat="1" ht="18" customHeight="1"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6"/>
    </row>
    <row r="70" s="1" customFormat="1" ht="29.28" customHeight="1">
      <c r="B70" s="34"/>
      <c r="C70" s="121" t="s">
        <v>104</v>
      </c>
      <c r="D70" s="122"/>
      <c r="E70" s="122"/>
      <c r="F70" s="122"/>
      <c r="G70" s="122"/>
      <c r="H70" s="122"/>
      <c r="I70" s="122"/>
      <c r="J70" s="123">
        <f>ROUND(J61+J68,2)</f>
        <v>0</v>
      </c>
      <c r="K70" s="122"/>
      <c r="L70" s="36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36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36"/>
    </row>
    <row r="76" s="1" customFormat="1" ht="24.96" customHeight="1">
      <c r="B76" s="34"/>
      <c r="C76" s="22" t="s">
        <v>121</v>
      </c>
      <c r="D76" s="35"/>
      <c r="E76" s="35"/>
      <c r="F76" s="35"/>
      <c r="G76" s="35"/>
      <c r="H76" s="35"/>
      <c r="I76" s="35"/>
      <c r="J76" s="35"/>
      <c r="K76" s="35"/>
      <c r="L76" s="36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6"/>
    </row>
    <row r="78" s="1" customFormat="1" ht="12" customHeight="1">
      <c r="B78" s="34"/>
      <c r="C78" s="28" t="s">
        <v>14</v>
      </c>
      <c r="D78" s="35"/>
      <c r="E78" s="35"/>
      <c r="F78" s="35"/>
      <c r="G78" s="35"/>
      <c r="H78" s="35"/>
      <c r="I78" s="35"/>
      <c r="J78" s="35"/>
      <c r="K78" s="35"/>
      <c r="L78" s="36"/>
    </row>
    <row r="79" s="1" customFormat="1" ht="16.5" customHeight="1">
      <c r="B79" s="34"/>
      <c r="C79" s="35"/>
      <c r="D79" s="35"/>
      <c r="E79" s="152" t="str">
        <f>E7</f>
        <v>NymbP_E_Soupis</v>
      </c>
      <c r="F79" s="28"/>
      <c r="G79" s="28"/>
      <c r="H79" s="28"/>
      <c r="I79" s="35"/>
      <c r="J79" s="35"/>
      <c r="K79" s="35"/>
      <c r="L79" s="36"/>
    </row>
    <row r="80" s="1" customFormat="1" ht="12" customHeight="1">
      <c r="B80" s="34"/>
      <c r="C80" s="28" t="s">
        <v>106</v>
      </c>
      <c r="D80" s="35"/>
      <c r="E80" s="35"/>
      <c r="F80" s="35"/>
      <c r="G80" s="35"/>
      <c r="H80" s="35"/>
      <c r="I80" s="35"/>
      <c r="J80" s="35"/>
      <c r="K80" s="35"/>
      <c r="L80" s="36"/>
    </row>
    <row r="81" s="1" customFormat="1" ht="16.5" customHeight="1">
      <c r="B81" s="34"/>
      <c r="C81" s="35"/>
      <c r="D81" s="35"/>
      <c r="E81" s="60" t="str">
        <f>E9</f>
        <v>SO 020 - Příprava území</v>
      </c>
      <c r="F81" s="35"/>
      <c r="G81" s="35"/>
      <c r="H81" s="35"/>
      <c r="I81" s="35"/>
      <c r="J81" s="35"/>
      <c r="K81" s="35"/>
      <c r="L81" s="36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6"/>
    </row>
    <row r="83" s="1" customFormat="1" ht="12" customHeight="1">
      <c r="B83" s="34"/>
      <c r="C83" s="28" t="s">
        <v>19</v>
      </c>
      <c r="D83" s="35"/>
      <c r="E83" s="35"/>
      <c r="F83" s="25" t="str">
        <f>F12</f>
        <v>Nymburk</v>
      </c>
      <c r="G83" s="35"/>
      <c r="H83" s="35"/>
      <c r="I83" s="28" t="s">
        <v>21</v>
      </c>
      <c r="J83" s="63" t="str">
        <f>IF(J12="","",J12)</f>
        <v>19. 3. 2019</v>
      </c>
      <c r="K83" s="35"/>
      <c r="L83" s="36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6"/>
    </row>
    <row r="85" s="1" customFormat="1" ht="13.65" customHeight="1">
      <c r="B85" s="34"/>
      <c r="C85" s="28" t="s">
        <v>25</v>
      </c>
      <c r="D85" s="35"/>
      <c r="E85" s="35"/>
      <c r="F85" s="25" t="str">
        <f>E15</f>
        <v>Středočeský kraj</v>
      </c>
      <c r="G85" s="35"/>
      <c r="H85" s="35"/>
      <c r="I85" s="28" t="s">
        <v>31</v>
      </c>
      <c r="J85" s="30" t="str">
        <f>E21</f>
        <v xml:space="preserve">VPÚ DECO PRAHA  a.s.</v>
      </c>
      <c r="K85" s="35"/>
      <c r="L85" s="36"/>
    </row>
    <row r="86" s="1" customFormat="1" ht="13.65" customHeight="1">
      <c r="B86" s="34"/>
      <c r="C86" s="28" t="s">
        <v>29</v>
      </c>
      <c r="D86" s="35"/>
      <c r="E86" s="35"/>
      <c r="F86" s="25" t="str">
        <f>IF(E18="","",E18)</f>
        <v xml:space="preserve"> </v>
      </c>
      <c r="G86" s="35"/>
      <c r="H86" s="35"/>
      <c r="I86" s="28" t="s">
        <v>36</v>
      </c>
      <c r="J86" s="30" t="str">
        <f>E24</f>
        <v>Ing. Hanzlová</v>
      </c>
      <c r="K86" s="35"/>
      <c r="L86" s="36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6"/>
    </row>
    <row r="88" s="9" customFormat="1" ht="29.28" customHeight="1">
      <c r="B88" s="170"/>
      <c r="C88" s="171" t="s">
        <v>122</v>
      </c>
      <c r="D88" s="172" t="s">
        <v>59</v>
      </c>
      <c r="E88" s="172" t="s">
        <v>55</v>
      </c>
      <c r="F88" s="172" t="s">
        <v>56</v>
      </c>
      <c r="G88" s="172" t="s">
        <v>123</v>
      </c>
      <c r="H88" s="172" t="s">
        <v>124</v>
      </c>
      <c r="I88" s="172" t="s">
        <v>125</v>
      </c>
      <c r="J88" s="173" t="s">
        <v>113</v>
      </c>
      <c r="K88" s="174" t="s">
        <v>126</v>
      </c>
      <c r="L88" s="175"/>
      <c r="M88" s="84" t="s">
        <v>1</v>
      </c>
      <c r="N88" s="85" t="s">
        <v>44</v>
      </c>
      <c r="O88" s="85" t="s">
        <v>127</v>
      </c>
      <c r="P88" s="85" t="s">
        <v>128</v>
      </c>
      <c r="Q88" s="85" t="s">
        <v>129</v>
      </c>
      <c r="R88" s="85" t="s">
        <v>130</v>
      </c>
      <c r="S88" s="85" t="s">
        <v>131</v>
      </c>
      <c r="T88" s="86" t="s">
        <v>132</v>
      </c>
    </row>
    <row r="89" s="1" customFormat="1" ht="22.8" customHeight="1">
      <c r="B89" s="34"/>
      <c r="C89" s="91" t="s">
        <v>133</v>
      </c>
      <c r="D89" s="35"/>
      <c r="E89" s="35"/>
      <c r="F89" s="35"/>
      <c r="G89" s="35"/>
      <c r="H89" s="35"/>
      <c r="I89" s="35"/>
      <c r="J89" s="176">
        <f>BK89</f>
        <v>0</v>
      </c>
      <c r="K89" s="35"/>
      <c r="L89" s="36"/>
      <c r="M89" s="87"/>
      <c r="N89" s="88"/>
      <c r="O89" s="88"/>
      <c r="P89" s="177">
        <f>P90</f>
        <v>0</v>
      </c>
      <c r="Q89" s="88"/>
      <c r="R89" s="177">
        <f>R90</f>
        <v>0</v>
      </c>
      <c r="S89" s="88"/>
      <c r="T89" s="178">
        <f>T90</f>
        <v>0</v>
      </c>
      <c r="AT89" s="16" t="s">
        <v>73</v>
      </c>
      <c r="AU89" s="16" t="s">
        <v>115</v>
      </c>
      <c r="BK89" s="179">
        <f>BK90</f>
        <v>0</v>
      </c>
    </row>
    <row r="90" s="10" customFormat="1" ht="25.92" customHeight="1">
      <c r="B90" s="180"/>
      <c r="C90" s="181"/>
      <c r="D90" s="182" t="s">
        <v>73</v>
      </c>
      <c r="E90" s="183" t="s">
        <v>134</v>
      </c>
      <c r="F90" s="183" t="s">
        <v>135</v>
      </c>
      <c r="G90" s="181"/>
      <c r="H90" s="181"/>
      <c r="I90" s="181"/>
      <c r="J90" s="184">
        <f>BK90</f>
        <v>0</v>
      </c>
      <c r="K90" s="181"/>
      <c r="L90" s="185"/>
      <c r="M90" s="186"/>
      <c r="N90" s="187"/>
      <c r="O90" s="187"/>
      <c r="P90" s="188">
        <f>P91+P107+P110</f>
        <v>0</v>
      </c>
      <c r="Q90" s="187"/>
      <c r="R90" s="188">
        <f>R91+R107+R110</f>
        <v>0</v>
      </c>
      <c r="S90" s="187"/>
      <c r="T90" s="189">
        <f>T91+T107+T110</f>
        <v>0</v>
      </c>
      <c r="AR90" s="190" t="s">
        <v>82</v>
      </c>
      <c r="AT90" s="191" t="s">
        <v>73</v>
      </c>
      <c r="AU90" s="191" t="s">
        <v>74</v>
      </c>
      <c r="AY90" s="190" t="s">
        <v>136</v>
      </c>
      <c r="BK90" s="192">
        <f>BK91+BK107+BK110</f>
        <v>0</v>
      </c>
    </row>
    <row r="91" s="10" customFormat="1" ht="22.8" customHeight="1">
      <c r="B91" s="180"/>
      <c r="C91" s="181"/>
      <c r="D91" s="182" t="s">
        <v>73</v>
      </c>
      <c r="E91" s="193" t="s">
        <v>82</v>
      </c>
      <c r="F91" s="193" t="s">
        <v>137</v>
      </c>
      <c r="G91" s="181"/>
      <c r="H91" s="181"/>
      <c r="I91" s="181"/>
      <c r="J91" s="194">
        <f>BK91</f>
        <v>0</v>
      </c>
      <c r="K91" s="181"/>
      <c r="L91" s="185"/>
      <c r="M91" s="186"/>
      <c r="N91" s="187"/>
      <c r="O91" s="187"/>
      <c r="P91" s="188">
        <f>SUM(P92:P106)</f>
        <v>0</v>
      </c>
      <c r="Q91" s="187"/>
      <c r="R91" s="188">
        <f>SUM(R92:R106)</f>
        <v>0</v>
      </c>
      <c r="S91" s="187"/>
      <c r="T91" s="189">
        <f>SUM(T92:T106)</f>
        <v>0</v>
      </c>
      <c r="AR91" s="190" t="s">
        <v>82</v>
      </c>
      <c r="AT91" s="191" t="s">
        <v>73</v>
      </c>
      <c r="AU91" s="191" t="s">
        <v>82</v>
      </c>
      <c r="AY91" s="190" t="s">
        <v>136</v>
      </c>
      <c r="BK91" s="192">
        <f>SUM(BK92:BK106)</f>
        <v>0</v>
      </c>
    </row>
    <row r="92" s="1" customFormat="1" ht="16.5" customHeight="1">
      <c r="B92" s="34"/>
      <c r="C92" s="195" t="s">
        <v>82</v>
      </c>
      <c r="D92" s="195" t="s">
        <v>138</v>
      </c>
      <c r="E92" s="196" t="s">
        <v>139</v>
      </c>
      <c r="F92" s="197" t="s">
        <v>140</v>
      </c>
      <c r="G92" s="198" t="s">
        <v>141</v>
      </c>
      <c r="H92" s="199">
        <v>0.505</v>
      </c>
      <c r="I92" s="200">
        <v>0</v>
      </c>
      <c r="J92" s="200">
        <f>ROUND(I92*H92,2)</f>
        <v>0</v>
      </c>
      <c r="K92" s="197" t="s">
        <v>142</v>
      </c>
      <c r="L92" s="36"/>
      <c r="M92" s="73" t="s">
        <v>1</v>
      </c>
      <c r="N92" s="201" t="s">
        <v>45</v>
      </c>
      <c r="O92" s="202">
        <v>0</v>
      </c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16" t="s">
        <v>143</v>
      </c>
      <c r="AT92" s="16" t="s">
        <v>138</v>
      </c>
      <c r="AU92" s="16" t="s">
        <v>94</v>
      </c>
      <c r="AY92" s="16" t="s">
        <v>136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16" t="s">
        <v>82</v>
      </c>
      <c r="BK92" s="204">
        <f>ROUND(I92*H92,2)</f>
        <v>0</v>
      </c>
      <c r="BL92" s="16" t="s">
        <v>143</v>
      </c>
      <c r="BM92" s="16" t="s">
        <v>144</v>
      </c>
    </row>
    <row r="93" s="11" customFormat="1">
      <c r="B93" s="205"/>
      <c r="C93" s="206"/>
      <c r="D93" s="207" t="s">
        <v>145</v>
      </c>
      <c r="E93" s="208" t="s">
        <v>1</v>
      </c>
      <c r="F93" s="209" t="s">
        <v>146</v>
      </c>
      <c r="G93" s="206"/>
      <c r="H93" s="210">
        <v>0.505</v>
      </c>
      <c r="I93" s="206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145</v>
      </c>
      <c r="AU93" s="215" t="s">
        <v>94</v>
      </c>
      <c r="AV93" s="11" t="s">
        <v>94</v>
      </c>
      <c r="AW93" s="11" t="s">
        <v>35</v>
      </c>
      <c r="AX93" s="11" t="s">
        <v>82</v>
      </c>
      <c r="AY93" s="215" t="s">
        <v>136</v>
      </c>
    </row>
    <row r="94" s="1" customFormat="1" ht="16.5" customHeight="1">
      <c r="B94" s="34"/>
      <c r="C94" s="195" t="s">
        <v>94</v>
      </c>
      <c r="D94" s="195" t="s">
        <v>138</v>
      </c>
      <c r="E94" s="196" t="s">
        <v>147</v>
      </c>
      <c r="F94" s="197" t="s">
        <v>148</v>
      </c>
      <c r="G94" s="198" t="s">
        <v>149</v>
      </c>
      <c r="H94" s="199">
        <v>50.484000000000002</v>
      </c>
      <c r="I94" s="200">
        <v>0</v>
      </c>
      <c r="J94" s="200">
        <f>ROUND(I94*H94,2)</f>
        <v>0</v>
      </c>
      <c r="K94" s="197" t="s">
        <v>142</v>
      </c>
      <c r="L94" s="36"/>
      <c r="M94" s="73" t="s">
        <v>1</v>
      </c>
      <c r="N94" s="201" t="s">
        <v>45</v>
      </c>
      <c r="O94" s="202">
        <v>0</v>
      </c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16" t="s">
        <v>143</v>
      </c>
      <c r="AT94" s="16" t="s">
        <v>138</v>
      </c>
      <c r="AU94" s="16" t="s">
        <v>94</v>
      </c>
      <c r="AY94" s="16" t="s">
        <v>136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6" t="s">
        <v>82</v>
      </c>
      <c r="BK94" s="204">
        <f>ROUND(I94*H94,2)</f>
        <v>0</v>
      </c>
      <c r="BL94" s="16" t="s">
        <v>143</v>
      </c>
      <c r="BM94" s="16" t="s">
        <v>150</v>
      </c>
    </row>
    <row r="95" s="1" customFormat="1">
      <c r="B95" s="34"/>
      <c r="C95" s="35"/>
      <c r="D95" s="207" t="s">
        <v>151</v>
      </c>
      <c r="E95" s="35"/>
      <c r="F95" s="216" t="s">
        <v>152</v>
      </c>
      <c r="G95" s="35"/>
      <c r="H95" s="35"/>
      <c r="I95" s="35"/>
      <c r="J95" s="35"/>
      <c r="K95" s="35"/>
      <c r="L95" s="36"/>
      <c r="M95" s="217"/>
      <c r="N95" s="75"/>
      <c r="O95" s="75"/>
      <c r="P95" s="75"/>
      <c r="Q95" s="75"/>
      <c r="R95" s="75"/>
      <c r="S95" s="75"/>
      <c r="T95" s="76"/>
      <c r="AT95" s="16" t="s">
        <v>151</v>
      </c>
      <c r="AU95" s="16" t="s">
        <v>94</v>
      </c>
    </row>
    <row r="96" s="11" customFormat="1">
      <c r="B96" s="205"/>
      <c r="C96" s="206"/>
      <c r="D96" s="207" t="s">
        <v>145</v>
      </c>
      <c r="E96" s="208" t="s">
        <v>1</v>
      </c>
      <c r="F96" s="209" t="s">
        <v>153</v>
      </c>
      <c r="G96" s="206"/>
      <c r="H96" s="210">
        <v>50.484000000000002</v>
      </c>
      <c r="I96" s="206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145</v>
      </c>
      <c r="AU96" s="215" t="s">
        <v>94</v>
      </c>
      <c r="AV96" s="11" t="s">
        <v>94</v>
      </c>
      <c r="AW96" s="11" t="s">
        <v>35</v>
      </c>
      <c r="AX96" s="11" t="s">
        <v>82</v>
      </c>
      <c r="AY96" s="215" t="s">
        <v>136</v>
      </c>
    </row>
    <row r="97" s="1" customFormat="1" ht="16.5" customHeight="1">
      <c r="B97" s="34"/>
      <c r="C97" s="195" t="s">
        <v>154</v>
      </c>
      <c r="D97" s="195" t="s">
        <v>138</v>
      </c>
      <c r="E97" s="196" t="s">
        <v>155</v>
      </c>
      <c r="F97" s="197" t="s">
        <v>156</v>
      </c>
      <c r="G97" s="198" t="s">
        <v>157</v>
      </c>
      <c r="H97" s="199">
        <v>84</v>
      </c>
      <c r="I97" s="200">
        <v>0</v>
      </c>
      <c r="J97" s="200">
        <f>ROUND(I97*H97,2)</f>
        <v>0</v>
      </c>
      <c r="K97" s="197" t="s">
        <v>142</v>
      </c>
      <c r="L97" s="36"/>
      <c r="M97" s="73" t="s">
        <v>1</v>
      </c>
      <c r="N97" s="201" t="s">
        <v>45</v>
      </c>
      <c r="O97" s="202">
        <v>0</v>
      </c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16" t="s">
        <v>143</v>
      </c>
      <c r="AT97" s="16" t="s">
        <v>138</v>
      </c>
      <c r="AU97" s="16" t="s">
        <v>94</v>
      </c>
      <c r="AY97" s="16" t="s">
        <v>136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16" t="s">
        <v>82</v>
      </c>
      <c r="BK97" s="204">
        <f>ROUND(I97*H97,2)</f>
        <v>0</v>
      </c>
      <c r="BL97" s="16" t="s">
        <v>143</v>
      </c>
      <c r="BM97" s="16" t="s">
        <v>158</v>
      </c>
    </row>
    <row r="98" s="1" customFormat="1">
      <c r="B98" s="34"/>
      <c r="C98" s="35"/>
      <c r="D98" s="207" t="s">
        <v>151</v>
      </c>
      <c r="E98" s="35"/>
      <c r="F98" s="216" t="s">
        <v>159</v>
      </c>
      <c r="G98" s="35"/>
      <c r="H98" s="35"/>
      <c r="I98" s="35"/>
      <c r="J98" s="35"/>
      <c r="K98" s="35"/>
      <c r="L98" s="36"/>
      <c r="M98" s="217"/>
      <c r="N98" s="75"/>
      <c r="O98" s="75"/>
      <c r="P98" s="75"/>
      <c r="Q98" s="75"/>
      <c r="R98" s="75"/>
      <c r="S98" s="75"/>
      <c r="T98" s="76"/>
      <c r="AT98" s="16" t="s">
        <v>151</v>
      </c>
      <c r="AU98" s="16" t="s">
        <v>94</v>
      </c>
    </row>
    <row r="99" s="11" customFormat="1">
      <c r="B99" s="205"/>
      <c r="C99" s="206"/>
      <c r="D99" s="207" t="s">
        <v>145</v>
      </c>
      <c r="E99" s="208" t="s">
        <v>1</v>
      </c>
      <c r="F99" s="209" t="s">
        <v>160</v>
      </c>
      <c r="G99" s="206"/>
      <c r="H99" s="210">
        <v>84</v>
      </c>
      <c r="I99" s="206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145</v>
      </c>
      <c r="AU99" s="215" t="s">
        <v>94</v>
      </c>
      <c r="AV99" s="11" t="s">
        <v>94</v>
      </c>
      <c r="AW99" s="11" t="s">
        <v>35</v>
      </c>
      <c r="AX99" s="11" t="s">
        <v>82</v>
      </c>
      <c r="AY99" s="215" t="s">
        <v>136</v>
      </c>
    </row>
    <row r="100" s="1" customFormat="1" ht="16.5" customHeight="1">
      <c r="B100" s="34"/>
      <c r="C100" s="195" t="s">
        <v>143</v>
      </c>
      <c r="D100" s="195" t="s">
        <v>138</v>
      </c>
      <c r="E100" s="196" t="s">
        <v>161</v>
      </c>
      <c r="F100" s="197" t="s">
        <v>162</v>
      </c>
      <c r="G100" s="198" t="s">
        <v>149</v>
      </c>
      <c r="H100" s="199">
        <v>50.484000000000002</v>
      </c>
      <c r="I100" s="200">
        <v>0</v>
      </c>
      <c r="J100" s="200">
        <f>ROUND(I100*H100,2)</f>
        <v>0</v>
      </c>
      <c r="K100" s="197" t="s">
        <v>142</v>
      </c>
      <c r="L100" s="36"/>
      <c r="M100" s="73" t="s">
        <v>1</v>
      </c>
      <c r="N100" s="201" t="s">
        <v>45</v>
      </c>
      <c r="O100" s="202">
        <v>0</v>
      </c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16" t="s">
        <v>143</v>
      </c>
      <c r="AT100" s="16" t="s">
        <v>138</v>
      </c>
      <c r="AU100" s="16" t="s">
        <v>94</v>
      </c>
      <c r="AY100" s="16" t="s">
        <v>136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6" t="s">
        <v>82</v>
      </c>
      <c r="BK100" s="204">
        <f>ROUND(I100*H100,2)</f>
        <v>0</v>
      </c>
      <c r="BL100" s="16" t="s">
        <v>143</v>
      </c>
      <c r="BM100" s="16" t="s">
        <v>163</v>
      </c>
    </row>
    <row r="101" s="1" customFormat="1">
      <c r="B101" s="34"/>
      <c r="C101" s="35"/>
      <c r="D101" s="207" t="s">
        <v>151</v>
      </c>
      <c r="E101" s="35"/>
      <c r="F101" s="216" t="s">
        <v>164</v>
      </c>
      <c r="G101" s="35"/>
      <c r="H101" s="35"/>
      <c r="I101" s="35"/>
      <c r="J101" s="35"/>
      <c r="K101" s="35"/>
      <c r="L101" s="36"/>
      <c r="M101" s="217"/>
      <c r="N101" s="75"/>
      <c r="O101" s="75"/>
      <c r="P101" s="75"/>
      <c r="Q101" s="75"/>
      <c r="R101" s="75"/>
      <c r="S101" s="75"/>
      <c r="T101" s="76"/>
      <c r="AT101" s="16" t="s">
        <v>151</v>
      </c>
      <c r="AU101" s="16" t="s">
        <v>94</v>
      </c>
    </row>
    <row r="102" s="1" customFormat="1" ht="16.5" customHeight="1">
      <c r="B102" s="34"/>
      <c r="C102" s="195" t="s">
        <v>165</v>
      </c>
      <c r="D102" s="195" t="s">
        <v>138</v>
      </c>
      <c r="E102" s="196" t="s">
        <v>166</v>
      </c>
      <c r="F102" s="197" t="s">
        <v>167</v>
      </c>
      <c r="G102" s="198" t="s">
        <v>157</v>
      </c>
      <c r="H102" s="199">
        <v>130.798</v>
      </c>
      <c r="I102" s="200">
        <v>0</v>
      </c>
      <c r="J102" s="200">
        <f>ROUND(I102*H102,2)</f>
        <v>0</v>
      </c>
      <c r="K102" s="197" t="s">
        <v>142</v>
      </c>
      <c r="L102" s="36"/>
      <c r="M102" s="73" t="s">
        <v>1</v>
      </c>
      <c r="N102" s="201" t="s">
        <v>45</v>
      </c>
      <c r="O102" s="202">
        <v>0</v>
      </c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16" t="s">
        <v>143</v>
      </c>
      <c r="AT102" s="16" t="s">
        <v>138</v>
      </c>
      <c r="AU102" s="16" t="s">
        <v>94</v>
      </c>
      <c r="AY102" s="16" t="s">
        <v>136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6" t="s">
        <v>82</v>
      </c>
      <c r="BK102" s="204">
        <f>ROUND(I102*H102,2)</f>
        <v>0</v>
      </c>
      <c r="BL102" s="16" t="s">
        <v>143</v>
      </c>
      <c r="BM102" s="16" t="s">
        <v>168</v>
      </c>
    </row>
    <row r="103" s="1" customFormat="1">
      <c r="B103" s="34"/>
      <c r="C103" s="35"/>
      <c r="D103" s="207" t="s">
        <v>151</v>
      </c>
      <c r="E103" s="35"/>
      <c r="F103" s="216" t="s">
        <v>169</v>
      </c>
      <c r="G103" s="35"/>
      <c r="H103" s="35"/>
      <c r="I103" s="35"/>
      <c r="J103" s="35"/>
      <c r="K103" s="35"/>
      <c r="L103" s="36"/>
      <c r="M103" s="217"/>
      <c r="N103" s="75"/>
      <c r="O103" s="75"/>
      <c r="P103" s="75"/>
      <c r="Q103" s="75"/>
      <c r="R103" s="75"/>
      <c r="S103" s="75"/>
      <c r="T103" s="76"/>
      <c r="AT103" s="16" t="s">
        <v>151</v>
      </c>
      <c r="AU103" s="16" t="s">
        <v>94</v>
      </c>
    </row>
    <row r="104" s="11" customFormat="1">
      <c r="B104" s="205"/>
      <c r="C104" s="206"/>
      <c r="D104" s="207" t="s">
        <v>145</v>
      </c>
      <c r="E104" s="208" t="s">
        <v>1</v>
      </c>
      <c r="F104" s="209" t="s">
        <v>170</v>
      </c>
      <c r="G104" s="206"/>
      <c r="H104" s="210">
        <v>130.798</v>
      </c>
      <c r="I104" s="206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145</v>
      </c>
      <c r="AU104" s="215" t="s">
        <v>94</v>
      </c>
      <c r="AV104" s="11" t="s">
        <v>94</v>
      </c>
      <c r="AW104" s="11" t="s">
        <v>35</v>
      </c>
      <c r="AX104" s="11" t="s">
        <v>82</v>
      </c>
      <c r="AY104" s="215" t="s">
        <v>136</v>
      </c>
    </row>
    <row r="105" s="1" customFormat="1" ht="16.5" customHeight="1">
      <c r="B105" s="34"/>
      <c r="C105" s="195" t="s">
        <v>171</v>
      </c>
      <c r="D105" s="195" t="s">
        <v>138</v>
      </c>
      <c r="E105" s="196" t="s">
        <v>172</v>
      </c>
      <c r="F105" s="197" t="s">
        <v>173</v>
      </c>
      <c r="G105" s="198" t="s">
        <v>174</v>
      </c>
      <c r="H105" s="199">
        <v>326.995</v>
      </c>
      <c r="I105" s="200">
        <v>0</v>
      </c>
      <c r="J105" s="200">
        <f>ROUND(I105*H105,2)</f>
        <v>0</v>
      </c>
      <c r="K105" s="197" t="s">
        <v>142</v>
      </c>
      <c r="L105" s="36"/>
      <c r="M105" s="73" t="s">
        <v>1</v>
      </c>
      <c r="N105" s="201" t="s">
        <v>45</v>
      </c>
      <c r="O105" s="202">
        <v>0</v>
      </c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16" t="s">
        <v>143</v>
      </c>
      <c r="AT105" s="16" t="s">
        <v>138</v>
      </c>
      <c r="AU105" s="16" t="s">
        <v>94</v>
      </c>
      <c r="AY105" s="16" t="s">
        <v>136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6" t="s">
        <v>82</v>
      </c>
      <c r="BK105" s="204">
        <f>ROUND(I105*H105,2)</f>
        <v>0</v>
      </c>
      <c r="BL105" s="16" t="s">
        <v>143</v>
      </c>
      <c r="BM105" s="16" t="s">
        <v>175</v>
      </c>
    </row>
    <row r="106" s="11" customFormat="1">
      <c r="B106" s="205"/>
      <c r="C106" s="206"/>
      <c r="D106" s="207" t="s">
        <v>145</v>
      </c>
      <c r="E106" s="206"/>
      <c r="F106" s="209" t="s">
        <v>176</v>
      </c>
      <c r="G106" s="206"/>
      <c r="H106" s="210">
        <v>326.995</v>
      </c>
      <c r="I106" s="206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145</v>
      </c>
      <c r="AU106" s="215" t="s">
        <v>94</v>
      </c>
      <c r="AV106" s="11" t="s">
        <v>94</v>
      </c>
      <c r="AW106" s="11" t="s">
        <v>4</v>
      </c>
      <c r="AX106" s="11" t="s">
        <v>82</v>
      </c>
      <c r="AY106" s="215" t="s">
        <v>136</v>
      </c>
    </row>
    <row r="107" s="10" customFormat="1" ht="22.8" customHeight="1">
      <c r="B107" s="180"/>
      <c r="C107" s="181"/>
      <c r="D107" s="182" t="s">
        <v>73</v>
      </c>
      <c r="E107" s="193" t="s">
        <v>177</v>
      </c>
      <c r="F107" s="193" t="s">
        <v>178</v>
      </c>
      <c r="G107" s="181"/>
      <c r="H107" s="181"/>
      <c r="I107" s="181"/>
      <c r="J107" s="194">
        <f>BK107</f>
        <v>0</v>
      </c>
      <c r="K107" s="181"/>
      <c r="L107" s="185"/>
      <c r="M107" s="186"/>
      <c r="N107" s="187"/>
      <c r="O107" s="187"/>
      <c r="P107" s="188">
        <f>SUM(P108:P109)</f>
        <v>0</v>
      </c>
      <c r="Q107" s="187"/>
      <c r="R107" s="188">
        <f>SUM(R108:R109)</f>
        <v>0</v>
      </c>
      <c r="S107" s="187"/>
      <c r="T107" s="189">
        <f>SUM(T108:T109)</f>
        <v>0</v>
      </c>
      <c r="AR107" s="190" t="s">
        <v>82</v>
      </c>
      <c r="AT107" s="191" t="s">
        <v>73</v>
      </c>
      <c r="AU107" s="191" t="s">
        <v>82</v>
      </c>
      <c r="AY107" s="190" t="s">
        <v>136</v>
      </c>
      <c r="BK107" s="192">
        <f>SUM(BK108:BK109)</f>
        <v>0</v>
      </c>
    </row>
    <row r="108" s="1" customFormat="1" ht="16.5" customHeight="1">
      <c r="B108" s="34"/>
      <c r="C108" s="195" t="s">
        <v>179</v>
      </c>
      <c r="D108" s="195" t="s">
        <v>138</v>
      </c>
      <c r="E108" s="196" t="s">
        <v>180</v>
      </c>
      <c r="F108" s="197" t="s">
        <v>181</v>
      </c>
      <c r="G108" s="198" t="s">
        <v>182</v>
      </c>
      <c r="H108" s="199">
        <v>100</v>
      </c>
      <c r="I108" s="200">
        <v>0</v>
      </c>
      <c r="J108" s="200">
        <f>ROUND(I108*H108,2)</f>
        <v>0</v>
      </c>
      <c r="K108" s="197" t="s">
        <v>142</v>
      </c>
      <c r="L108" s="36"/>
      <c r="M108" s="73" t="s">
        <v>1</v>
      </c>
      <c r="N108" s="201" t="s">
        <v>45</v>
      </c>
      <c r="O108" s="202">
        <v>0</v>
      </c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16" t="s">
        <v>143</v>
      </c>
      <c r="AT108" s="16" t="s">
        <v>138</v>
      </c>
      <c r="AU108" s="16" t="s">
        <v>94</v>
      </c>
      <c r="AY108" s="16" t="s">
        <v>136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6" t="s">
        <v>82</v>
      </c>
      <c r="BK108" s="204">
        <f>ROUND(I108*H108,2)</f>
        <v>0</v>
      </c>
      <c r="BL108" s="16" t="s">
        <v>143</v>
      </c>
      <c r="BM108" s="16" t="s">
        <v>183</v>
      </c>
    </row>
    <row r="109" s="11" customFormat="1">
      <c r="B109" s="205"/>
      <c r="C109" s="206"/>
      <c r="D109" s="207" t="s">
        <v>145</v>
      </c>
      <c r="E109" s="208" t="s">
        <v>1</v>
      </c>
      <c r="F109" s="209" t="s">
        <v>184</v>
      </c>
      <c r="G109" s="206"/>
      <c r="H109" s="210">
        <v>100</v>
      </c>
      <c r="I109" s="206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145</v>
      </c>
      <c r="AU109" s="215" t="s">
        <v>94</v>
      </c>
      <c r="AV109" s="11" t="s">
        <v>94</v>
      </c>
      <c r="AW109" s="11" t="s">
        <v>35</v>
      </c>
      <c r="AX109" s="11" t="s">
        <v>82</v>
      </c>
      <c r="AY109" s="215" t="s">
        <v>136</v>
      </c>
    </row>
    <row r="110" s="10" customFormat="1" ht="22.8" customHeight="1">
      <c r="B110" s="180"/>
      <c r="C110" s="181"/>
      <c r="D110" s="182" t="s">
        <v>73</v>
      </c>
      <c r="E110" s="193" t="s">
        <v>185</v>
      </c>
      <c r="F110" s="193" t="s">
        <v>186</v>
      </c>
      <c r="G110" s="181"/>
      <c r="H110" s="181"/>
      <c r="I110" s="181"/>
      <c r="J110" s="194">
        <f>BK110</f>
        <v>0</v>
      </c>
      <c r="K110" s="181"/>
      <c r="L110" s="185"/>
      <c r="M110" s="186"/>
      <c r="N110" s="187"/>
      <c r="O110" s="187"/>
      <c r="P110" s="188">
        <f>SUM(P111:P114)</f>
        <v>0</v>
      </c>
      <c r="Q110" s="187"/>
      <c r="R110" s="188">
        <f>SUM(R111:R114)</f>
        <v>0</v>
      </c>
      <c r="S110" s="187"/>
      <c r="T110" s="189">
        <f>SUM(T111:T114)</f>
        <v>0</v>
      </c>
      <c r="AR110" s="190" t="s">
        <v>82</v>
      </c>
      <c r="AT110" s="191" t="s">
        <v>73</v>
      </c>
      <c r="AU110" s="191" t="s">
        <v>82</v>
      </c>
      <c r="AY110" s="190" t="s">
        <v>136</v>
      </c>
      <c r="BK110" s="192">
        <f>SUM(BK111:BK114)</f>
        <v>0</v>
      </c>
    </row>
    <row r="111" s="1" customFormat="1" ht="16.5" customHeight="1">
      <c r="B111" s="34"/>
      <c r="C111" s="195" t="s">
        <v>187</v>
      </c>
      <c r="D111" s="195" t="s">
        <v>138</v>
      </c>
      <c r="E111" s="196" t="s">
        <v>188</v>
      </c>
      <c r="F111" s="197" t="s">
        <v>189</v>
      </c>
      <c r="G111" s="198" t="s">
        <v>174</v>
      </c>
      <c r="H111" s="199">
        <v>0</v>
      </c>
      <c r="I111" s="200">
        <v>0</v>
      </c>
      <c r="J111" s="200">
        <f>ROUND(I111*H111,2)</f>
        <v>0</v>
      </c>
      <c r="K111" s="197" t="s">
        <v>142</v>
      </c>
      <c r="L111" s="36"/>
      <c r="M111" s="73" t="s">
        <v>1</v>
      </c>
      <c r="N111" s="201" t="s">
        <v>45</v>
      </c>
      <c r="O111" s="202">
        <v>0</v>
      </c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16" t="s">
        <v>143</v>
      </c>
      <c r="AT111" s="16" t="s">
        <v>138</v>
      </c>
      <c r="AU111" s="16" t="s">
        <v>94</v>
      </c>
      <c r="AY111" s="16" t="s">
        <v>136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6" t="s">
        <v>82</v>
      </c>
      <c r="BK111" s="204">
        <f>ROUND(I111*H111,2)</f>
        <v>0</v>
      </c>
      <c r="BL111" s="16" t="s">
        <v>143</v>
      </c>
      <c r="BM111" s="16" t="s">
        <v>190</v>
      </c>
    </row>
    <row r="112" s="1" customFormat="1">
      <c r="B112" s="34"/>
      <c r="C112" s="35"/>
      <c r="D112" s="207" t="s">
        <v>151</v>
      </c>
      <c r="E112" s="35"/>
      <c r="F112" s="216" t="s">
        <v>191</v>
      </c>
      <c r="G112" s="35"/>
      <c r="H112" s="35"/>
      <c r="I112" s="35"/>
      <c r="J112" s="35"/>
      <c r="K112" s="35"/>
      <c r="L112" s="36"/>
      <c r="M112" s="217"/>
      <c r="N112" s="75"/>
      <c r="O112" s="75"/>
      <c r="P112" s="75"/>
      <c r="Q112" s="75"/>
      <c r="R112" s="75"/>
      <c r="S112" s="75"/>
      <c r="T112" s="76"/>
      <c r="AT112" s="16" t="s">
        <v>151</v>
      </c>
      <c r="AU112" s="16" t="s">
        <v>94</v>
      </c>
    </row>
    <row r="113" s="1" customFormat="1" ht="16.5" customHeight="1">
      <c r="B113" s="34"/>
      <c r="C113" s="195" t="s">
        <v>177</v>
      </c>
      <c r="D113" s="195" t="s">
        <v>138</v>
      </c>
      <c r="E113" s="196" t="s">
        <v>192</v>
      </c>
      <c r="F113" s="197" t="s">
        <v>193</v>
      </c>
      <c r="G113" s="198" t="s">
        <v>174</v>
      </c>
      <c r="H113" s="199">
        <v>291.60000000000002</v>
      </c>
      <c r="I113" s="200">
        <v>0</v>
      </c>
      <c r="J113" s="200">
        <f>ROUND(I113*H113,2)</f>
        <v>0</v>
      </c>
      <c r="K113" s="197" t="s">
        <v>142</v>
      </c>
      <c r="L113" s="36"/>
      <c r="M113" s="73" t="s">
        <v>1</v>
      </c>
      <c r="N113" s="201" t="s">
        <v>45</v>
      </c>
      <c r="O113" s="202">
        <v>0</v>
      </c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16" t="s">
        <v>143</v>
      </c>
      <c r="AT113" s="16" t="s">
        <v>138</v>
      </c>
      <c r="AU113" s="16" t="s">
        <v>94</v>
      </c>
      <c r="AY113" s="16" t="s">
        <v>136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6" t="s">
        <v>82</v>
      </c>
      <c r="BK113" s="204">
        <f>ROUND(I113*H113,2)</f>
        <v>0</v>
      </c>
      <c r="BL113" s="16" t="s">
        <v>143</v>
      </c>
      <c r="BM113" s="16" t="s">
        <v>194</v>
      </c>
    </row>
    <row r="114" s="11" customFormat="1">
      <c r="B114" s="205"/>
      <c r="C114" s="206"/>
      <c r="D114" s="207" t="s">
        <v>145</v>
      </c>
      <c r="E114" s="208" t="s">
        <v>1</v>
      </c>
      <c r="F114" s="209" t="s">
        <v>195</v>
      </c>
      <c r="G114" s="206"/>
      <c r="H114" s="210">
        <v>291.60000000000002</v>
      </c>
      <c r="I114" s="206"/>
      <c r="J114" s="206"/>
      <c r="K114" s="206"/>
      <c r="L114" s="211"/>
      <c r="M114" s="218"/>
      <c r="N114" s="219"/>
      <c r="O114" s="219"/>
      <c r="P114" s="219"/>
      <c r="Q114" s="219"/>
      <c r="R114" s="219"/>
      <c r="S114" s="219"/>
      <c r="T114" s="220"/>
      <c r="AT114" s="215" t="s">
        <v>145</v>
      </c>
      <c r="AU114" s="215" t="s">
        <v>94</v>
      </c>
      <c r="AV114" s="11" t="s">
        <v>94</v>
      </c>
      <c r="AW114" s="11" t="s">
        <v>35</v>
      </c>
      <c r="AX114" s="11" t="s">
        <v>82</v>
      </c>
      <c r="AY114" s="215" t="s">
        <v>136</v>
      </c>
    </row>
    <row r="115" s="1" customFormat="1" ht="6.96" customHeight="1"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36"/>
    </row>
  </sheetData>
  <sheetProtection sheet="1" autoFilter="0" formatColumns="0" formatRows="0" objects="1" scenarios="1" spinCount="100000" saltValue="jU7o533QDVacufuFRG9+6OTTR3yf/P7aYrbB/V1X4TbiUI2F1FbqrXD/lDFiXt9hBu2w9L+6SiFtgT4nvkhL2w==" hashValue="rlo5ELjfRnnyzPN006iQMYHBfph4vDzHszWakJAwGsLpPAzCltYr9hREBePqTXhlZ2SjqqGHtrWADGE5YC3G6g==" algorithmName="SHA-512" password="CC35"/>
  <autoFilter ref="C88:K114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87</v>
      </c>
    </row>
    <row r="3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9"/>
      <c r="AT3" s="16" t="s">
        <v>74</v>
      </c>
    </row>
    <row r="4" ht="24.96" customHeight="1">
      <c r="B4" s="19"/>
      <c r="D4" s="126" t="s">
        <v>105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14</v>
      </c>
      <c r="L6" s="19"/>
    </row>
    <row r="7" ht="16.5" customHeight="1">
      <c r="B7" s="19"/>
      <c r="E7" s="128" t="str">
        <f>'Rekapitulace stavby'!K6</f>
        <v>NymbP_E_Soupis</v>
      </c>
      <c r="F7" s="127"/>
      <c r="G7" s="127"/>
      <c r="H7" s="127"/>
      <c r="L7" s="19"/>
    </row>
    <row r="8" s="1" customFormat="1" ht="12" customHeight="1">
      <c r="B8" s="36"/>
      <c r="D8" s="127" t="s">
        <v>106</v>
      </c>
      <c r="L8" s="36"/>
    </row>
    <row r="9" s="1" customFormat="1" ht="36.96" customHeight="1">
      <c r="B9" s="36"/>
      <c r="E9" s="129" t="s">
        <v>196</v>
      </c>
      <c r="F9" s="1"/>
      <c r="G9" s="1"/>
      <c r="H9" s="1"/>
      <c r="L9" s="36"/>
    </row>
    <row r="10" s="1" customFormat="1">
      <c r="B10" s="36"/>
      <c r="L10" s="36"/>
    </row>
    <row r="11" s="1" customFormat="1" ht="12" customHeight="1">
      <c r="B11" s="36"/>
      <c r="D11" s="127" t="s">
        <v>15</v>
      </c>
      <c r="F11" s="16" t="s">
        <v>1</v>
      </c>
      <c r="I11" s="127" t="s">
        <v>17</v>
      </c>
      <c r="J11" s="16" t="s">
        <v>1</v>
      </c>
      <c r="L11" s="36"/>
    </row>
    <row r="12" s="1" customFormat="1" ht="12" customHeight="1">
      <c r="B12" s="36"/>
      <c r="D12" s="127" t="s">
        <v>19</v>
      </c>
      <c r="F12" s="16" t="s">
        <v>30</v>
      </c>
      <c r="I12" s="127" t="s">
        <v>21</v>
      </c>
      <c r="J12" s="130" t="str">
        <f>'Rekapitulace stavby'!AN8</f>
        <v>19. 3. 2019</v>
      </c>
      <c r="L12" s="36"/>
    </row>
    <row r="13" s="1" customFormat="1" ht="10.8" customHeight="1">
      <c r="B13" s="36"/>
      <c r="L13" s="36"/>
    </row>
    <row r="14" s="1" customFormat="1" ht="12" customHeight="1">
      <c r="B14" s="36"/>
      <c r="D14" s="127" t="s">
        <v>25</v>
      </c>
      <c r="I14" s="127" t="s">
        <v>26</v>
      </c>
      <c r="J14" s="16" t="str">
        <f>IF('Rekapitulace stavby'!AN10="","",'Rekapitulace stavby'!AN10)</f>
        <v/>
      </c>
      <c r="L14" s="36"/>
    </row>
    <row r="15" s="1" customFormat="1" ht="18" customHeight="1">
      <c r="B15" s="36"/>
      <c r="E15" s="16" t="str">
        <f>IF('Rekapitulace stavby'!E11="","",'Rekapitulace stavby'!E11)</f>
        <v>Středočeský kraj</v>
      </c>
      <c r="I15" s="127" t="s">
        <v>28</v>
      </c>
      <c r="J15" s="16" t="str">
        <f>IF('Rekapitulace stavby'!AN11="","",'Rekapitulace stavby'!AN11)</f>
        <v/>
      </c>
      <c r="L15" s="36"/>
    </row>
    <row r="16" s="1" customFormat="1" ht="6.96" customHeight="1">
      <c r="B16" s="36"/>
      <c r="L16" s="36"/>
    </row>
    <row r="17" s="1" customFormat="1" ht="12" customHeight="1">
      <c r="B17" s="36"/>
      <c r="D17" s="127" t="s">
        <v>29</v>
      </c>
      <c r="I17" s="127" t="s">
        <v>26</v>
      </c>
      <c r="J17" s="16" t="str">
        <f>'Rekapitulace stavby'!AN13</f>
        <v/>
      </c>
      <c r="L17" s="36"/>
    </row>
    <row r="18" s="1" customFormat="1" ht="18" customHeight="1">
      <c r="B18" s="36"/>
      <c r="E18" s="16" t="str">
        <f>'Rekapitulace stavby'!E14</f>
        <v xml:space="preserve"> </v>
      </c>
      <c r="F18" s="16"/>
      <c r="G18" s="16"/>
      <c r="H18" s="16"/>
      <c r="I18" s="127" t="s">
        <v>28</v>
      </c>
      <c r="J18" s="16" t="str">
        <f>'Rekapitulace stavby'!AN14</f>
        <v/>
      </c>
      <c r="L18" s="36"/>
    </row>
    <row r="19" s="1" customFormat="1" ht="6.96" customHeight="1">
      <c r="B19" s="36"/>
      <c r="L19" s="36"/>
    </row>
    <row r="20" s="1" customFormat="1" ht="12" customHeight="1">
      <c r="B20" s="36"/>
      <c r="D20" s="127" t="s">
        <v>31</v>
      </c>
      <c r="I20" s="127" t="s">
        <v>26</v>
      </c>
      <c r="J20" s="16" t="str">
        <f>IF('Rekapitulace stavby'!AN16="","",'Rekapitulace stavby'!AN16)</f>
        <v>60193280</v>
      </c>
      <c r="L20" s="36"/>
    </row>
    <row r="21" s="1" customFormat="1" ht="18" customHeight="1">
      <c r="B21" s="36"/>
      <c r="E21" s="16" t="str">
        <f>IF('Rekapitulace stavby'!E17="","",'Rekapitulace stavby'!E17)</f>
        <v xml:space="preserve">VPÚ DECO PRAHA  a.s.</v>
      </c>
      <c r="I21" s="127" t="s">
        <v>28</v>
      </c>
      <c r="J21" s="16" t="str">
        <f>IF('Rekapitulace stavby'!AN17="","",'Rekapitulace stavby'!AN17)</f>
        <v>CZ60193280_x0009_</v>
      </c>
      <c r="L21" s="36"/>
    </row>
    <row r="22" s="1" customFormat="1" ht="6.96" customHeight="1">
      <c r="B22" s="36"/>
      <c r="L22" s="36"/>
    </row>
    <row r="23" s="1" customFormat="1" ht="12" customHeight="1">
      <c r="B23" s="36"/>
      <c r="D23" s="127" t="s">
        <v>36</v>
      </c>
      <c r="I23" s="127" t="s">
        <v>26</v>
      </c>
      <c r="J23" s="16" t="str">
        <f>IF('Rekapitulace stavby'!AN19="","",'Rekapitulace stavby'!AN19)</f>
        <v/>
      </c>
      <c r="L23" s="36"/>
    </row>
    <row r="24" s="1" customFormat="1" ht="18" customHeight="1">
      <c r="B24" s="36"/>
      <c r="E24" s="16" t="str">
        <f>IF('Rekapitulace stavby'!E20="","",'Rekapitulace stavby'!E20)</f>
        <v xml:space="preserve"> </v>
      </c>
      <c r="I24" s="127" t="s">
        <v>28</v>
      </c>
      <c r="J24" s="16" t="str">
        <f>IF('Rekapitulace stavby'!AN20="","",'Rekapitulace stavby'!AN20)</f>
        <v/>
      </c>
      <c r="L24" s="36"/>
    </row>
    <row r="25" s="1" customFormat="1" ht="6.96" customHeight="1">
      <c r="B25" s="36"/>
      <c r="L25" s="36"/>
    </row>
    <row r="26" s="1" customFormat="1" ht="12" customHeight="1">
      <c r="B26" s="36"/>
      <c r="D26" s="127" t="s">
        <v>37</v>
      </c>
      <c r="L26" s="36"/>
    </row>
    <row r="27" s="6" customFormat="1" ht="16.5" customHeight="1">
      <c r="B27" s="131"/>
      <c r="E27" s="132" t="s">
        <v>1</v>
      </c>
      <c r="F27" s="132"/>
      <c r="G27" s="132"/>
      <c r="H27" s="132"/>
      <c r="L27" s="131"/>
    </row>
    <row r="28" s="1" customFormat="1" ht="6.96" customHeight="1">
      <c r="B28" s="36"/>
      <c r="L28" s="36"/>
    </row>
    <row r="29" s="1" customFormat="1" ht="6.96" customHeight="1">
      <c r="B29" s="36"/>
      <c r="D29" s="67"/>
      <c r="E29" s="67"/>
      <c r="F29" s="67"/>
      <c r="G29" s="67"/>
      <c r="H29" s="67"/>
      <c r="I29" s="67"/>
      <c r="J29" s="67"/>
      <c r="K29" s="67"/>
      <c r="L29" s="36"/>
    </row>
    <row r="30" s="1" customFormat="1" ht="14.4" customHeight="1">
      <c r="B30" s="36"/>
      <c r="D30" s="133" t="s">
        <v>109</v>
      </c>
      <c r="J30" s="134">
        <f>J61</f>
        <v>0</v>
      </c>
      <c r="L30" s="36"/>
    </row>
    <row r="31" s="1" customFormat="1" ht="14.4" customHeight="1">
      <c r="B31" s="36"/>
      <c r="D31" s="135" t="s">
        <v>110</v>
      </c>
      <c r="J31" s="134">
        <f>J68</f>
        <v>0</v>
      </c>
      <c r="L31" s="36"/>
    </row>
    <row r="32" s="1" customFormat="1" ht="25.44" customHeight="1">
      <c r="B32" s="36"/>
      <c r="D32" s="136" t="s">
        <v>40</v>
      </c>
      <c r="J32" s="137">
        <f>ROUND(J30 + J31, 2)</f>
        <v>0</v>
      </c>
      <c r="L32" s="36"/>
    </row>
    <row r="33" s="1" customFormat="1" ht="6.96" customHeight="1">
      <c r="B33" s="36"/>
      <c r="D33" s="67"/>
      <c r="E33" s="67"/>
      <c r="F33" s="67"/>
      <c r="G33" s="67"/>
      <c r="H33" s="67"/>
      <c r="I33" s="67"/>
      <c r="J33" s="67"/>
      <c r="K33" s="67"/>
      <c r="L33" s="36"/>
    </row>
    <row r="34" s="1" customFormat="1" ht="14.4" customHeight="1">
      <c r="B34" s="36"/>
      <c r="F34" s="138" t="s">
        <v>42</v>
      </c>
      <c r="I34" s="138" t="s">
        <v>41</v>
      </c>
      <c r="J34" s="138" t="s">
        <v>43</v>
      </c>
      <c r="L34" s="36"/>
    </row>
    <row r="35" s="1" customFormat="1" ht="14.4" customHeight="1">
      <c r="B35" s="36"/>
      <c r="D35" s="127" t="s">
        <v>44</v>
      </c>
      <c r="E35" s="127" t="s">
        <v>45</v>
      </c>
      <c r="F35" s="139">
        <f>ROUND((SUM(BE68:BE69) + SUM(BE89:BE125)),  2)</f>
        <v>0</v>
      </c>
      <c r="I35" s="140">
        <v>0.20999999999999999</v>
      </c>
      <c r="J35" s="139">
        <f>ROUND(((SUM(BE68:BE69) + SUM(BE89:BE125))*I35),  2)</f>
        <v>0</v>
      </c>
      <c r="L35" s="36"/>
    </row>
    <row r="36" s="1" customFormat="1" ht="14.4" customHeight="1">
      <c r="B36" s="36"/>
      <c r="E36" s="127" t="s">
        <v>46</v>
      </c>
      <c r="F36" s="139">
        <f>ROUND((SUM(BF68:BF69) + SUM(BF89:BF125)),  2)</f>
        <v>0</v>
      </c>
      <c r="I36" s="140">
        <v>0.14999999999999999</v>
      </c>
      <c r="J36" s="139">
        <f>ROUND(((SUM(BF68:BF69) + SUM(BF89:BF125))*I36),  2)</f>
        <v>0</v>
      </c>
      <c r="L36" s="36"/>
    </row>
    <row r="37" hidden="1" s="1" customFormat="1" ht="14.4" customHeight="1">
      <c r="B37" s="36"/>
      <c r="E37" s="127" t="s">
        <v>47</v>
      </c>
      <c r="F37" s="139">
        <f>ROUND((SUM(BG68:BG69) + SUM(BG89:BG125)),  2)</f>
        <v>0</v>
      </c>
      <c r="I37" s="140">
        <v>0.20999999999999999</v>
      </c>
      <c r="J37" s="139">
        <f>0</f>
        <v>0</v>
      </c>
      <c r="L37" s="36"/>
    </row>
    <row r="38" hidden="1" s="1" customFormat="1" ht="14.4" customHeight="1">
      <c r="B38" s="36"/>
      <c r="E38" s="127" t="s">
        <v>48</v>
      </c>
      <c r="F38" s="139">
        <f>ROUND((SUM(BH68:BH69) + SUM(BH89:BH125)),  2)</f>
        <v>0</v>
      </c>
      <c r="I38" s="140">
        <v>0.14999999999999999</v>
      </c>
      <c r="J38" s="139">
        <f>0</f>
        <v>0</v>
      </c>
      <c r="L38" s="36"/>
    </row>
    <row r="39" hidden="1" s="1" customFormat="1" ht="14.4" customHeight="1">
      <c r="B39" s="36"/>
      <c r="E39" s="127" t="s">
        <v>49</v>
      </c>
      <c r="F39" s="139">
        <f>ROUND((SUM(BI68:BI69) + SUM(BI89:BI125)),  2)</f>
        <v>0</v>
      </c>
      <c r="I39" s="140">
        <v>0</v>
      </c>
      <c r="J39" s="139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1"/>
      <c r="D41" s="142" t="s">
        <v>50</v>
      </c>
      <c r="E41" s="143"/>
      <c r="F41" s="143"/>
      <c r="G41" s="144" t="s">
        <v>51</v>
      </c>
      <c r="H41" s="145" t="s">
        <v>52</v>
      </c>
      <c r="I41" s="143"/>
      <c r="J41" s="146">
        <f>SUM(J32:J39)</f>
        <v>0</v>
      </c>
      <c r="K41" s="147"/>
      <c r="L41" s="36"/>
    </row>
    <row r="42" s="1" customFormat="1" ht="14.4" customHeight="1"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36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1"/>
      <c r="J46" s="151"/>
      <c r="K46" s="151"/>
      <c r="L46" s="36"/>
    </row>
    <row r="47" s="1" customFormat="1" ht="24.96" customHeight="1">
      <c r="B47" s="34"/>
      <c r="C47" s="22" t="s">
        <v>111</v>
      </c>
      <c r="D47" s="35"/>
      <c r="E47" s="35"/>
      <c r="F47" s="35"/>
      <c r="G47" s="35"/>
      <c r="H47" s="35"/>
      <c r="I47" s="35"/>
      <c r="J47" s="35"/>
      <c r="K47" s="35"/>
      <c r="L47" s="36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6"/>
    </row>
    <row r="49" s="1" customFormat="1" ht="12" customHeight="1">
      <c r="B49" s="34"/>
      <c r="C49" s="28" t="s">
        <v>14</v>
      </c>
      <c r="D49" s="35"/>
      <c r="E49" s="35"/>
      <c r="F49" s="35"/>
      <c r="G49" s="35"/>
      <c r="H49" s="35"/>
      <c r="I49" s="35"/>
      <c r="J49" s="35"/>
      <c r="K49" s="35"/>
      <c r="L49" s="36"/>
    </row>
    <row r="50" s="1" customFormat="1" ht="16.5" customHeight="1">
      <c r="B50" s="34"/>
      <c r="C50" s="35"/>
      <c r="D50" s="35"/>
      <c r="E50" s="152" t="str">
        <f>E7</f>
        <v>NymbP_E_Soupis</v>
      </c>
      <c r="F50" s="28"/>
      <c r="G50" s="28"/>
      <c r="H50" s="28"/>
      <c r="I50" s="35"/>
      <c r="J50" s="35"/>
      <c r="K50" s="35"/>
      <c r="L50" s="36"/>
    </row>
    <row r="51" s="1" customFormat="1" ht="12" customHeight="1">
      <c r="B51" s="34"/>
      <c r="C51" s="28" t="s">
        <v>106</v>
      </c>
      <c r="D51" s="35"/>
      <c r="E51" s="35"/>
      <c r="F51" s="35"/>
      <c r="G51" s="35"/>
      <c r="H51" s="35"/>
      <c r="I51" s="35"/>
      <c r="J51" s="35"/>
      <c r="K51" s="35"/>
      <c r="L51" s="36"/>
    </row>
    <row r="52" s="1" customFormat="1" ht="16.5" customHeight="1">
      <c r="B52" s="34"/>
      <c r="C52" s="35"/>
      <c r="D52" s="35"/>
      <c r="E52" s="60" t="str">
        <f>E9</f>
        <v>SO 182 - DIO</v>
      </c>
      <c r="F52" s="35"/>
      <c r="G52" s="35"/>
      <c r="H52" s="35"/>
      <c r="I52" s="35"/>
      <c r="J52" s="35"/>
      <c r="K52" s="35"/>
      <c r="L52" s="36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6"/>
    </row>
    <row r="54" s="1" customFormat="1" ht="12" customHeight="1">
      <c r="B54" s="34"/>
      <c r="C54" s="28" t="s">
        <v>19</v>
      </c>
      <c r="D54" s="35"/>
      <c r="E54" s="35"/>
      <c r="F54" s="25" t="str">
        <f>F12</f>
        <v xml:space="preserve"> </v>
      </c>
      <c r="G54" s="35"/>
      <c r="H54" s="35"/>
      <c r="I54" s="28" t="s">
        <v>21</v>
      </c>
      <c r="J54" s="63" t="str">
        <f>IF(J12="","",J12)</f>
        <v>19. 3. 2019</v>
      </c>
      <c r="K54" s="35"/>
      <c r="L54" s="36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6"/>
    </row>
    <row r="56" s="1" customFormat="1" ht="13.65" customHeight="1">
      <c r="B56" s="34"/>
      <c r="C56" s="28" t="s">
        <v>25</v>
      </c>
      <c r="D56" s="35"/>
      <c r="E56" s="35"/>
      <c r="F56" s="25" t="str">
        <f>E15</f>
        <v>Středočeský kraj</v>
      </c>
      <c r="G56" s="35"/>
      <c r="H56" s="35"/>
      <c r="I56" s="28" t="s">
        <v>31</v>
      </c>
      <c r="J56" s="30" t="str">
        <f>E21</f>
        <v xml:space="preserve">VPÚ DECO PRAHA  a.s.</v>
      </c>
      <c r="K56" s="35"/>
      <c r="L56" s="36"/>
    </row>
    <row r="57" s="1" customFormat="1" ht="13.65" customHeight="1">
      <c r="B57" s="34"/>
      <c r="C57" s="28" t="s">
        <v>29</v>
      </c>
      <c r="D57" s="35"/>
      <c r="E57" s="35"/>
      <c r="F57" s="25" t="str">
        <f>IF(E18="","",E18)</f>
        <v xml:space="preserve"> </v>
      </c>
      <c r="G57" s="35"/>
      <c r="H57" s="35"/>
      <c r="I57" s="28" t="s">
        <v>36</v>
      </c>
      <c r="J57" s="30" t="str">
        <f>E24</f>
        <v xml:space="preserve"> </v>
      </c>
      <c r="K57" s="35"/>
      <c r="L57" s="36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6"/>
    </row>
    <row r="59" s="1" customFormat="1" ht="29.28" customHeight="1">
      <c r="B59" s="34"/>
      <c r="C59" s="153" t="s">
        <v>112</v>
      </c>
      <c r="D59" s="122"/>
      <c r="E59" s="122"/>
      <c r="F59" s="122"/>
      <c r="G59" s="122"/>
      <c r="H59" s="122"/>
      <c r="I59" s="122"/>
      <c r="J59" s="154" t="s">
        <v>113</v>
      </c>
      <c r="K59" s="122"/>
      <c r="L59" s="36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6"/>
    </row>
    <row r="61" s="1" customFormat="1" ht="22.8" customHeight="1">
      <c r="B61" s="34"/>
      <c r="C61" s="155" t="s">
        <v>114</v>
      </c>
      <c r="D61" s="35"/>
      <c r="E61" s="35"/>
      <c r="F61" s="35"/>
      <c r="G61" s="35"/>
      <c r="H61" s="35"/>
      <c r="I61" s="35"/>
      <c r="J61" s="94">
        <f>J89</f>
        <v>0</v>
      </c>
      <c r="K61" s="35"/>
      <c r="L61" s="36"/>
      <c r="AU61" s="16" t="s">
        <v>115</v>
      </c>
    </row>
    <row r="62" s="7" customFormat="1" ht="24.96" customHeight="1">
      <c r="B62" s="156"/>
      <c r="C62" s="157"/>
      <c r="D62" s="158" t="s">
        <v>116</v>
      </c>
      <c r="E62" s="159"/>
      <c r="F62" s="159"/>
      <c r="G62" s="159"/>
      <c r="H62" s="159"/>
      <c r="I62" s="159"/>
      <c r="J62" s="160">
        <f>J90</f>
        <v>0</v>
      </c>
      <c r="K62" s="157"/>
      <c r="L62" s="161"/>
    </row>
    <row r="63" s="8" customFormat="1" ht="19.92" customHeight="1">
      <c r="B63" s="162"/>
      <c r="C63" s="163"/>
      <c r="D63" s="164" t="s">
        <v>118</v>
      </c>
      <c r="E63" s="165"/>
      <c r="F63" s="165"/>
      <c r="G63" s="165"/>
      <c r="H63" s="165"/>
      <c r="I63" s="165"/>
      <c r="J63" s="166">
        <f>J91</f>
        <v>0</v>
      </c>
      <c r="K63" s="163"/>
      <c r="L63" s="167"/>
    </row>
    <row r="64" s="7" customFormat="1" ht="24.96" customHeight="1">
      <c r="B64" s="156"/>
      <c r="C64" s="157"/>
      <c r="D64" s="158" t="s">
        <v>197</v>
      </c>
      <c r="E64" s="159"/>
      <c r="F64" s="159"/>
      <c r="G64" s="159"/>
      <c r="H64" s="159"/>
      <c r="I64" s="159"/>
      <c r="J64" s="160">
        <f>J122</f>
        <v>0</v>
      </c>
      <c r="K64" s="157"/>
      <c r="L64" s="161"/>
    </row>
    <row r="65" s="8" customFormat="1" ht="19.92" customHeight="1">
      <c r="B65" s="162"/>
      <c r="C65" s="163"/>
      <c r="D65" s="164" t="s">
        <v>198</v>
      </c>
      <c r="E65" s="165"/>
      <c r="F65" s="165"/>
      <c r="G65" s="165"/>
      <c r="H65" s="165"/>
      <c r="I65" s="165"/>
      <c r="J65" s="166">
        <f>J123</f>
        <v>0</v>
      </c>
      <c r="K65" s="163"/>
      <c r="L65" s="167"/>
    </row>
    <row r="66" s="1" customFormat="1" ht="21.84" customHeight="1"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6"/>
    </row>
    <row r="67" s="1" customFormat="1" ht="6.96" customHeight="1"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6"/>
    </row>
    <row r="68" s="1" customFormat="1" ht="29.28" customHeight="1">
      <c r="B68" s="34"/>
      <c r="C68" s="155" t="s">
        <v>120</v>
      </c>
      <c r="D68" s="35"/>
      <c r="E68" s="35"/>
      <c r="F68" s="35"/>
      <c r="G68" s="35"/>
      <c r="H68" s="35"/>
      <c r="I68" s="35"/>
      <c r="J68" s="168">
        <v>0</v>
      </c>
      <c r="K68" s="35"/>
      <c r="L68" s="36"/>
      <c r="N68" s="169" t="s">
        <v>44</v>
      </c>
    </row>
    <row r="69" s="1" customFormat="1" ht="18" customHeight="1"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6"/>
    </row>
    <row r="70" s="1" customFormat="1" ht="29.28" customHeight="1">
      <c r="B70" s="34"/>
      <c r="C70" s="121" t="s">
        <v>104</v>
      </c>
      <c r="D70" s="122"/>
      <c r="E70" s="122"/>
      <c r="F70" s="122"/>
      <c r="G70" s="122"/>
      <c r="H70" s="122"/>
      <c r="I70" s="122"/>
      <c r="J70" s="123">
        <f>ROUND(J61+J68,2)</f>
        <v>0</v>
      </c>
      <c r="K70" s="122"/>
      <c r="L70" s="36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36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36"/>
    </row>
    <row r="76" s="1" customFormat="1" ht="24.96" customHeight="1">
      <c r="B76" s="34"/>
      <c r="C76" s="22" t="s">
        <v>121</v>
      </c>
      <c r="D76" s="35"/>
      <c r="E76" s="35"/>
      <c r="F76" s="35"/>
      <c r="G76" s="35"/>
      <c r="H76" s="35"/>
      <c r="I76" s="35"/>
      <c r="J76" s="35"/>
      <c r="K76" s="35"/>
      <c r="L76" s="36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6"/>
    </row>
    <row r="78" s="1" customFormat="1" ht="12" customHeight="1">
      <c r="B78" s="34"/>
      <c r="C78" s="28" t="s">
        <v>14</v>
      </c>
      <c r="D78" s="35"/>
      <c r="E78" s="35"/>
      <c r="F78" s="35"/>
      <c r="G78" s="35"/>
      <c r="H78" s="35"/>
      <c r="I78" s="35"/>
      <c r="J78" s="35"/>
      <c r="K78" s="35"/>
      <c r="L78" s="36"/>
    </row>
    <row r="79" s="1" customFormat="1" ht="16.5" customHeight="1">
      <c r="B79" s="34"/>
      <c r="C79" s="35"/>
      <c r="D79" s="35"/>
      <c r="E79" s="152" t="str">
        <f>E7</f>
        <v>NymbP_E_Soupis</v>
      </c>
      <c r="F79" s="28"/>
      <c r="G79" s="28"/>
      <c r="H79" s="28"/>
      <c r="I79" s="35"/>
      <c r="J79" s="35"/>
      <c r="K79" s="35"/>
      <c r="L79" s="36"/>
    </row>
    <row r="80" s="1" customFormat="1" ht="12" customHeight="1">
      <c r="B80" s="34"/>
      <c r="C80" s="28" t="s">
        <v>106</v>
      </c>
      <c r="D80" s="35"/>
      <c r="E80" s="35"/>
      <c r="F80" s="35"/>
      <c r="G80" s="35"/>
      <c r="H80" s="35"/>
      <c r="I80" s="35"/>
      <c r="J80" s="35"/>
      <c r="K80" s="35"/>
      <c r="L80" s="36"/>
    </row>
    <row r="81" s="1" customFormat="1" ht="16.5" customHeight="1">
      <c r="B81" s="34"/>
      <c r="C81" s="35"/>
      <c r="D81" s="35"/>
      <c r="E81" s="60" t="str">
        <f>E9</f>
        <v>SO 182 - DIO</v>
      </c>
      <c r="F81" s="35"/>
      <c r="G81" s="35"/>
      <c r="H81" s="35"/>
      <c r="I81" s="35"/>
      <c r="J81" s="35"/>
      <c r="K81" s="35"/>
      <c r="L81" s="36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6"/>
    </row>
    <row r="83" s="1" customFormat="1" ht="12" customHeight="1">
      <c r="B83" s="34"/>
      <c r="C83" s="28" t="s">
        <v>19</v>
      </c>
      <c r="D83" s="35"/>
      <c r="E83" s="35"/>
      <c r="F83" s="25" t="str">
        <f>F12</f>
        <v xml:space="preserve"> </v>
      </c>
      <c r="G83" s="35"/>
      <c r="H83" s="35"/>
      <c r="I83" s="28" t="s">
        <v>21</v>
      </c>
      <c r="J83" s="63" t="str">
        <f>IF(J12="","",J12)</f>
        <v>19. 3. 2019</v>
      </c>
      <c r="K83" s="35"/>
      <c r="L83" s="36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6"/>
    </row>
    <row r="85" s="1" customFormat="1" ht="13.65" customHeight="1">
      <c r="B85" s="34"/>
      <c r="C85" s="28" t="s">
        <v>25</v>
      </c>
      <c r="D85" s="35"/>
      <c r="E85" s="35"/>
      <c r="F85" s="25" t="str">
        <f>E15</f>
        <v>Středočeský kraj</v>
      </c>
      <c r="G85" s="35"/>
      <c r="H85" s="35"/>
      <c r="I85" s="28" t="s">
        <v>31</v>
      </c>
      <c r="J85" s="30" t="str">
        <f>E21</f>
        <v xml:space="preserve">VPÚ DECO PRAHA  a.s.</v>
      </c>
      <c r="K85" s="35"/>
      <c r="L85" s="36"/>
    </row>
    <row r="86" s="1" customFormat="1" ht="13.65" customHeight="1">
      <c r="B86" s="34"/>
      <c r="C86" s="28" t="s">
        <v>29</v>
      </c>
      <c r="D86" s="35"/>
      <c r="E86" s="35"/>
      <c r="F86" s="25" t="str">
        <f>IF(E18="","",E18)</f>
        <v xml:space="preserve"> </v>
      </c>
      <c r="G86" s="35"/>
      <c r="H86" s="35"/>
      <c r="I86" s="28" t="s">
        <v>36</v>
      </c>
      <c r="J86" s="30" t="str">
        <f>E24</f>
        <v xml:space="preserve"> </v>
      </c>
      <c r="K86" s="35"/>
      <c r="L86" s="36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6"/>
    </row>
    <row r="88" s="9" customFormat="1" ht="29.28" customHeight="1">
      <c r="B88" s="170"/>
      <c r="C88" s="171" t="s">
        <v>122</v>
      </c>
      <c r="D88" s="172" t="s">
        <v>59</v>
      </c>
      <c r="E88" s="172" t="s">
        <v>55</v>
      </c>
      <c r="F88" s="172" t="s">
        <v>56</v>
      </c>
      <c r="G88" s="172" t="s">
        <v>123</v>
      </c>
      <c r="H88" s="172" t="s">
        <v>124</v>
      </c>
      <c r="I88" s="172" t="s">
        <v>125</v>
      </c>
      <c r="J88" s="173" t="s">
        <v>113</v>
      </c>
      <c r="K88" s="174" t="s">
        <v>126</v>
      </c>
      <c r="L88" s="175"/>
      <c r="M88" s="84" t="s">
        <v>1</v>
      </c>
      <c r="N88" s="85" t="s">
        <v>44</v>
      </c>
      <c r="O88" s="85" t="s">
        <v>127</v>
      </c>
      <c r="P88" s="85" t="s">
        <v>128</v>
      </c>
      <c r="Q88" s="85" t="s">
        <v>129</v>
      </c>
      <c r="R88" s="85" t="s">
        <v>130</v>
      </c>
      <c r="S88" s="85" t="s">
        <v>131</v>
      </c>
      <c r="T88" s="86" t="s">
        <v>132</v>
      </c>
    </row>
    <row r="89" s="1" customFormat="1" ht="22.8" customHeight="1">
      <c r="B89" s="34"/>
      <c r="C89" s="91" t="s">
        <v>133</v>
      </c>
      <c r="D89" s="35"/>
      <c r="E89" s="35"/>
      <c r="F89" s="35"/>
      <c r="G89" s="35"/>
      <c r="H89" s="35"/>
      <c r="I89" s="35"/>
      <c r="J89" s="176">
        <f>BK89</f>
        <v>0</v>
      </c>
      <c r="K89" s="35"/>
      <c r="L89" s="36"/>
      <c r="M89" s="87"/>
      <c r="N89" s="88"/>
      <c r="O89" s="88"/>
      <c r="P89" s="177">
        <f>P90+P122</f>
        <v>0</v>
      </c>
      <c r="Q89" s="88"/>
      <c r="R89" s="177">
        <f>R90+R122</f>
        <v>0</v>
      </c>
      <c r="S89" s="88"/>
      <c r="T89" s="178">
        <f>T90+T122</f>
        <v>0</v>
      </c>
      <c r="AT89" s="16" t="s">
        <v>73</v>
      </c>
      <c r="AU89" s="16" t="s">
        <v>115</v>
      </c>
      <c r="BK89" s="179">
        <f>BK90+BK122</f>
        <v>0</v>
      </c>
    </row>
    <row r="90" s="10" customFormat="1" ht="25.92" customHeight="1">
      <c r="B90" s="180"/>
      <c r="C90" s="181"/>
      <c r="D90" s="182" t="s">
        <v>73</v>
      </c>
      <c r="E90" s="183" t="s">
        <v>134</v>
      </c>
      <c r="F90" s="183" t="s">
        <v>135</v>
      </c>
      <c r="G90" s="181"/>
      <c r="H90" s="181"/>
      <c r="I90" s="181"/>
      <c r="J90" s="184">
        <f>BK90</f>
        <v>0</v>
      </c>
      <c r="K90" s="181"/>
      <c r="L90" s="185"/>
      <c r="M90" s="186"/>
      <c r="N90" s="187"/>
      <c r="O90" s="187"/>
      <c r="P90" s="188">
        <f>P91</f>
        <v>0</v>
      </c>
      <c r="Q90" s="187"/>
      <c r="R90" s="188">
        <f>R91</f>
        <v>0</v>
      </c>
      <c r="S90" s="187"/>
      <c r="T90" s="189">
        <f>T91</f>
        <v>0</v>
      </c>
      <c r="AR90" s="190" t="s">
        <v>82</v>
      </c>
      <c r="AT90" s="191" t="s">
        <v>73</v>
      </c>
      <c r="AU90" s="191" t="s">
        <v>74</v>
      </c>
      <c r="AY90" s="190" t="s">
        <v>136</v>
      </c>
      <c r="BK90" s="192">
        <f>BK91</f>
        <v>0</v>
      </c>
    </row>
    <row r="91" s="10" customFormat="1" ht="22.8" customHeight="1">
      <c r="B91" s="180"/>
      <c r="C91" s="181"/>
      <c r="D91" s="182" t="s">
        <v>73</v>
      </c>
      <c r="E91" s="193" t="s">
        <v>177</v>
      </c>
      <c r="F91" s="193" t="s">
        <v>178</v>
      </c>
      <c r="G91" s="181"/>
      <c r="H91" s="181"/>
      <c r="I91" s="181"/>
      <c r="J91" s="194">
        <f>BK91</f>
        <v>0</v>
      </c>
      <c r="K91" s="181"/>
      <c r="L91" s="185"/>
      <c r="M91" s="186"/>
      <c r="N91" s="187"/>
      <c r="O91" s="187"/>
      <c r="P91" s="188">
        <f>SUM(P92:P121)</f>
        <v>0</v>
      </c>
      <c r="Q91" s="187"/>
      <c r="R91" s="188">
        <f>SUM(R92:R121)</f>
        <v>0</v>
      </c>
      <c r="S91" s="187"/>
      <c r="T91" s="189">
        <f>SUM(T92:T121)</f>
        <v>0</v>
      </c>
      <c r="AR91" s="190" t="s">
        <v>82</v>
      </c>
      <c r="AT91" s="191" t="s">
        <v>73</v>
      </c>
      <c r="AU91" s="191" t="s">
        <v>82</v>
      </c>
      <c r="AY91" s="190" t="s">
        <v>136</v>
      </c>
      <c r="BK91" s="192">
        <f>SUM(BK92:BK121)</f>
        <v>0</v>
      </c>
    </row>
    <row r="92" s="1" customFormat="1" ht="16.5" customHeight="1">
      <c r="B92" s="34"/>
      <c r="C92" s="195" t="s">
        <v>82</v>
      </c>
      <c r="D92" s="195" t="s">
        <v>138</v>
      </c>
      <c r="E92" s="196" t="s">
        <v>199</v>
      </c>
      <c r="F92" s="197" t="s">
        <v>200</v>
      </c>
      <c r="G92" s="198" t="s">
        <v>201</v>
      </c>
      <c r="H92" s="199">
        <v>42</v>
      </c>
      <c r="I92" s="200">
        <v>0</v>
      </c>
      <c r="J92" s="200">
        <f>ROUND(I92*H92,2)</f>
        <v>0</v>
      </c>
      <c r="K92" s="197" t="s">
        <v>142</v>
      </c>
      <c r="L92" s="36"/>
      <c r="M92" s="73" t="s">
        <v>1</v>
      </c>
      <c r="N92" s="201" t="s">
        <v>45</v>
      </c>
      <c r="O92" s="202">
        <v>0</v>
      </c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16" t="s">
        <v>143</v>
      </c>
      <c r="AT92" s="16" t="s">
        <v>138</v>
      </c>
      <c r="AU92" s="16" t="s">
        <v>94</v>
      </c>
      <c r="AY92" s="16" t="s">
        <v>136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16" t="s">
        <v>82</v>
      </c>
      <c r="BK92" s="204">
        <f>ROUND(I92*H92,2)</f>
        <v>0</v>
      </c>
      <c r="BL92" s="16" t="s">
        <v>143</v>
      </c>
      <c r="BM92" s="16" t="s">
        <v>202</v>
      </c>
    </row>
    <row r="93" s="1" customFormat="1">
      <c r="B93" s="34"/>
      <c r="C93" s="35"/>
      <c r="D93" s="207" t="s">
        <v>151</v>
      </c>
      <c r="E93" s="35"/>
      <c r="F93" s="216" t="s">
        <v>203</v>
      </c>
      <c r="G93" s="35"/>
      <c r="H93" s="35"/>
      <c r="I93" s="35"/>
      <c r="J93" s="35"/>
      <c r="K93" s="35"/>
      <c r="L93" s="36"/>
      <c r="M93" s="217"/>
      <c r="N93" s="75"/>
      <c r="O93" s="75"/>
      <c r="P93" s="75"/>
      <c r="Q93" s="75"/>
      <c r="R93" s="75"/>
      <c r="S93" s="75"/>
      <c r="T93" s="76"/>
      <c r="AT93" s="16" t="s">
        <v>151</v>
      </c>
      <c r="AU93" s="16" t="s">
        <v>94</v>
      </c>
    </row>
    <row r="94" s="11" customFormat="1">
      <c r="B94" s="205"/>
      <c r="C94" s="206"/>
      <c r="D94" s="207" t="s">
        <v>145</v>
      </c>
      <c r="E94" s="208" t="s">
        <v>1</v>
      </c>
      <c r="F94" s="209" t="s">
        <v>204</v>
      </c>
      <c r="G94" s="206"/>
      <c r="H94" s="210">
        <v>2</v>
      </c>
      <c r="I94" s="206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145</v>
      </c>
      <c r="AU94" s="215" t="s">
        <v>94</v>
      </c>
      <c r="AV94" s="11" t="s">
        <v>94</v>
      </c>
      <c r="AW94" s="11" t="s">
        <v>35</v>
      </c>
      <c r="AX94" s="11" t="s">
        <v>74</v>
      </c>
      <c r="AY94" s="215" t="s">
        <v>136</v>
      </c>
    </row>
    <row r="95" s="11" customFormat="1">
      <c r="B95" s="205"/>
      <c r="C95" s="206"/>
      <c r="D95" s="207" t="s">
        <v>145</v>
      </c>
      <c r="E95" s="208" t="s">
        <v>1</v>
      </c>
      <c r="F95" s="209" t="s">
        <v>205</v>
      </c>
      <c r="G95" s="206"/>
      <c r="H95" s="210">
        <v>3</v>
      </c>
      <c r="I95" s="206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145</v>
      </c>
      <c r="AU95" s="215" t="s">
        <v>94</v>
      </c>
      <c r="AV95" s="11" t="s">
        <v>94</v>
      </c>
      <c r="AW95" s="11" t="s">
        <v>35</v>
      </c>
      <c r="AX95" s="11" t="s">
        <v>74</v>
      </c>
      <c r="AY95" s="215" t="s">
        <v>136</v>
      </c>
    </row>
    <row r="96" s="11" customFormat="1">
      <c r="B96" s="205"/>
      <c r="C96" s="206"/>
      <c r="D96" s="207" t="s">
        <v>145</v>
      </c>
      <c r="E96" s="208" t="s">
        <v>1</v>
      </c>
      <c r="F96" s="209" t="s">
        <v>206</v>
      </c>
      <c r="G96" s="206"/>
      <c r="H96" s="210">
        <v>1</v>
      </c>
      <c r="I96" s="206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145</v>
      </c>
      <c r="AU96" s="215" t="s">
        <v>94</v>
      </c>
      <c r="AV96" s="11" t="s">
        <v>94</v>
      </c>
      <c r="AW96" s="11" t="s">
        <v>35</v>
      </c>
      <c r="AX96" s="11" t="s">
        <v>74</v>
      </c>
      <c r="AY96" s="215" t="s">
        <v>136</v>
      </c>
    </row>
    <row r="97" s="11" customFormat="1">
      <c r="B97" s="205"/>
      <c r="C97" s="206"/>
      <c r="D97" s="207" t="s">
        <v>145</v>
      </c>
      <c r="E97" s="208" t="s">
        <v>1</v>
      </c>
      <c r="F97" s="209" t="s">
        <v>207</v>
      </c>
      <c r="G97" s="206"/>
      <c r="H97" s="210">
        <v>9</v>
      </c>
      <c r="I97" s="206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145</v>
      </c>
      <c r="AU97" s="215" t="s">
        <v>94</v>
      </c>
      <c r="AV97" s="11" t="s">
        <v>94</v>
      </c>
      <c r="AW97" s="11" t="s">
        <v>35</v>
      </c>
      <c r="AX97" s="11" t="s">
        <v>74</v>
      </c>
      <c r="AY97" s="215" t="s">
        <v>136</v>
      </c>
    </row>
    <row r="98" s="11" customFormat="1">
      <c r="B98" s="205"/>
      <c r="C98" s="206"/>
      <c r="D98" s="207" t="s">
        <v>145</v>
      </c>
      <c r="E98" s="208" t="s">
        <v>1</v>
      </c>
      <c r="F98" s="209" t="s">
        <v>208</v>
      </c>
      <c r="G98" s="206"/>
      <c r="H98" s="210">
        <v>9</v>
      </c>
      <c r="I98" s="206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145</v>
      </c>
      <c r="AU98" s="215" t="s">
        <v>94</v>
      </c>
      <c r="AV98" s="11" t="s">
        <v>94</v>
      </c>
      <c r="AW98" s="11" t="s">
        <v>35</v>
      </c>
      <c r="AX98" s="11" t="s">
        <v>74</v>
      </c>
      <c r="AY98" s="215" t="s">
        <v>136</v>
      </c>
    </row>
    <row r="99" s="11" customFormat="1">
      <c r="B99" s="205"/>
      <c r="C99" s="206"/>
      <c r="D99" s="207" t="s">
        <v>145</v>
      </c>
      <c r="E99" s="208" t="s">
        <v>1</v>
      </c>
      <c r="F99" s="209" t="s">
        <v>209</v>
      </c>
      <c r="G99" s="206"/>
      <c r="H99" s="210">
        <v>2</v>
      </c>
      <c r="I99" s="206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145</v>
      </c>
      <c r="AU99" s="215" t="s">
        <v>94</v>
      </c>
      <c r="AV99" s="11" t="s">
        <v>94</v>
      </c>
      <c r="AW99" s="11" t="s">
        <v>35</v>
      </c>
      <c r="AX99" s="11" t="s">
        <v>74</v>
      </c>
      <c r="AY99" s="215" t="s">
        <v>136</v>
      </c>
    </row>
    <row r="100" s="11" customFormat="1">
      <c r="B100" s="205"/>
      <c r="C100" s="206"/>
      <c r="D100" s="207" t="s">
        <v>145</v>
      </c>
      <c r="E100" s="208" t="s">
        <v>1</v>
      </c>
      <c r="F100" s="209" t="s">
        <v>210</v>
      </c>
      <c r="G100" s="206"/>
      <c r="H100" s="210">
        <v>1</v>
      </c>
      <c r="I100" s="206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145</v>
      </c>
      <c r="AU100" s="215" t="s">
        <v>94</v>
      </c>
      <c r="AV100" s="11" t="s">
        <v>94</v>
      </c>
      <c r="AW100" s="11" t="s">
        <v>35</v>
      </c>
      <c r="AX100" s="11" t="s">
        <v>74</v>
      </c>
      <c r="AY100" s="215" t="s">
        <v>136</v>
      </c>
    </row>
    <row r="101" s="11" customFormat="1">
      <c r="B101" s="205"/>
      <c r="C101" s="206"/>
      <c r="D101" s="207" t="s">
        <v>145</v>
      </c>
      <c r="E101" s="208" t="s">
        <v>1</v>
      </c>
      <c r="F101" s="209" t="s">
        <v>211</v>
      </c>
      <c r="G101" s="206"/>
      <c r="H101" s="210">
        <v>4</v>
      </c>
      <c r="I101" s="206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145</v>
      </c>
      <c r="AU101" s="215" t="s">
        <v>94</v>
      </c>
      <c r="AV101" s="11" t="s">
        <v>94</v>
      </c>
      <c r="AW101" s="11" t="s">
        <v>35</v>
      </c>
      <c r="AX101" s="11" t="s">
        <v>74</v>
      </c>
      <c r="AY101" s="215" t="s">
        <v>136</v>
      </c>
    </row>
    <row r="102" s="11" customFormat="1">
      <c r="B102" s="205"/>
      <c r="C102" s="206"/>
      <c r="D102" s="207" t="s">
        <v>145</v>
      </c>
      <c r="E102" s="208" t="s">
        <v>1</v>
      </c>
      <c r="F102" s="209" t="s">
        <v>212</v>
      </c>
      <c r="G102" s="206"/>
      <c r="H102" s="210">
        <v>3</v>
      </c>
      <c r="I102" s="206"/>
      <c r="J102" s="206"/>
      <c r="K102" s="206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145</v>
      </c>
      <c r="AU102" s="215" t="s">
        <v>94</v>
      </c>
      <c r="AV102" s="11" t="s">
        <v>94</v>
      </c>
      <c r="AW102" s="11" t="s">
        <v>35</v>
      </c>
      <c r="AX102" s="11" t="s">
        <v>74</v>
      </c>
      <c r="AY102" s="215" t="s">
        <v>136</v>
      </c>
    </row>
    <row r="103" s="11" customFormat="1">
      <c r="B103" s="205"/>
      <c r="C103" s="206"/>
      <c r="D103" s="207" t="s">
        <v>145</v>
      </c>
      <c r="E103" s="208" t="s">
        <v>1</v>
      </c>
      <c r="F103" s="209" t="s">
        <v>213</v>
      </c>
      <c r="G103" s="206"/>
      <c r="H103" s="210">
        <v>8</v>
      </c>
      <c r="I103" s="206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145</v>
      </c>
      <c r="AU103" s="215" t="s">
        <v>94</v>
      </c>
      <c r="AV103" s="11" t="s">
        <v>94</v>
      </c>
      <c r="AW103" s="11" t="s">
        <v>35</v>
      </c>
      <c r="AX103" s="11" t="s">
        <v>74</v>
      </c>
      <c r="AY103" s="215" t="s">
        <v>136</v>
      </c>
    </row>
    <row r="104" s="12" customFormat="1">
      <c r="B104" s="221"/>
      <c r="C104" s="222"/>
      <c r="D104" s="207" t="s">
        <v>145</v>
      </c>
      <c r="E104" s="223" t="s">
        <v>1</v>
      </c>
      <c r="F104" s="224" t="s">
        <v>214</v>
      </c>
      <c r="G104" s="222"/>
      <c r="H104" s="225">
        <v>42</v>
      </c>
      <c r="I104" s="222"/>
      <c r="J104" s="222"/>
      <c r="K104" s="222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145</v>
      </c>
      <c r="AU104" s="230" t="s">
        <v>94</v>
      </c>
      <c r="AV104" s="12" t="s">
        <v>143</v>
      </c>
      <c r="AW104" s="12" t="s">
        <v>35</v>
      </c>
      <c r="AX104" s="12" t="s">
        <v>82</v>
      </c>
      <c r="AY104" s="230" t="s">
        <v>136</v>
      </c>
    </row>
    <row r="105" s="1" customFormat="1" ht="16.5" customHeight="1">
      <c r="B105" s="34"/>
      <c r="C105" s="195" t="s">
        <v>94</v>
      </c>
      <c r="D105" s="195" t="s">
        <v>138</v>
      </c>
      <c r="E105" s="196" t="s">
        <v>215</v>
      </c>
      <c r="F105" s="197" t="s">
        <v>216</v>
      </c>
      <c r="G105" s="198" t="s">
        <v>201</v>
      </c>
      <c r="H105" s="199">
        <v>7560</v>
      </c>
      <c r="I105" s="200">
        <v>0</v>
      </c>
      <c r="J105" s="200">
        <f>ROUND(I105*H105,2)</f>
        <v>0</v>
      </c>
      <c r="K105" s="197" t="s">
        <v>142</v>
      </c>
      <c r="L105" s="36"/>
      <c r="M105" s="73" t="s">
        <v>1</v>
      </c>
      <c r="N105" s="201" t="s">
        <v>45</v>
      </c>
      <c r="O105" s="202">
        <v>0</v>
      </c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16" t="s">
        <v>143</v>
      </c>
      <c r="AT105" s="16" t="s">
        <v>138</v>
      </c>
      <c r="AU105" s="16" t="s">
        <v>94</v>
      </c>
      <c r="AY105" s="16" t="s">
        <v>136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6" t="s">
        <v>82</v>
      </c>
      <c r="BK105" s="204">
        <f>ROUND(I105*H105,2)</f>
        <v>0</v>
      </c>
      <c r="BL105" s="16" t="s">
        <v>143</v>
      </c>
      <c r="BM105" s="16" t="s">
        <v>217</v>
      </c>
    </row>
    <row r="106" s="1" customFormat="1">
      <c r="B106" s="34"/>
      <c r="C106" s="35"/>
      <c r="D106" s="207" t="s">
        <v>151</v>
      </c>
      <c r="E106" s="35"/>
      <c r="F106" s="216" t="s">
        <v>218</v>
      </c>
      <c r="G106" s="35"/>
      <c r="H106" s="35"/>
      <c r="I106" s="35"/>
      <c r="J106" s="35"/>
      <c r="K106" s="35"/>
      <c r="L106" s="36"/>
      <c r="M106" s="217"/>
      <c r="N106" s="75"/>
      <c r="O106" s="75"/>
      <c r="P106" s="75"/>
      <c r="Q106" s="75"/>
      <c r="R106" s="75"/>
      <c r="S106" s="75"/>
      <c r="T106" s="76"/>
      <c r="AT106" s="16" t="s">
        <v>151</v>
      </c>
      <c r="AU106" s="16" t="s">
        <v>94</v>
      </c>
    </row>
    <row r="107" s="11" customFormat="1">
      <c r="B107" s="205"/>
      <c r="C107" s="206"/>
      <c r="D107" s="207" t="s">
        <v>145</v>
      </c>
      <c r="E107" s="206"/>
      <c r="F107" s="209" t="s">
        <v>219</v>
      </c>
      <c r="G107" s="206"/>
      <c r="H107" s="210">
        <v>7560</v>
      </c>
      <c r="I107" s="206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145</v>
      </c>
      <c r="AU107" s="215" t="s">
        <v>94</v>
      </c>
      <c r="AV107" s="11" t="s">
        <v>94</v>
      </c>
      <c r="AW107" s="11" t="s">
        <v>4</v>
      </c>
      <c r="AX107" s="11" t="s">
        <v>82</v>
      </c>
      <c r="AY107" s="215" t="s">
        <v>136</v>
      </c>
    </row>
    <row r="108" s="1" customFormat="1" ht="16.5" customHeight="1">
      <c r="B108" s="34"/>
      <c r="C108" s="195" t="s">
        <v>154</v>
      </c>
      <c r="D108" s="195" t="s">
        <v>138</v>
      </c>
      <c r="E108" s="196" t="s">
        <v>220</v>
      </c>
      <c r="F108" s="197" t="s">
        <v>221</v>
      </c>
      <c r="G108" s="198" t="s">
        <v>201</v>
      </c>
      <c r="H108" s="199">
        <v>2</v>
      </c>
      <c r="I108" s="200">
        <v>0</v>
      </c>
      <c r="J108" s="200">
        <f>ROUND(I108*H108,2)</f>
        <v>0</v>
      </c>
      <c r="K108" s="197" t="s">
        <v>142</v>
      </c>
      <c r="L108" s="36"/>
      <c r="M108" s="73" t="s">
        <v>1</v>
      </c>
      <c r="N108" s="201" t="s">
        <v>45</v>
      </c>
      <c r="O108" s="202">
        <v>0</v>
      </c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16" t="s">
        <v>143</v>
      </c>
      <c r="AT108" s="16" t="s">
        <v>138</v>
      </c>
      <c r="AU108" s="16" t="s">
        <v>94</v>
      </c>
      <c r="AY108" s="16" t="s">
        <v>136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6" t="s">
        <v>82</v>
      </c>
      <c r="BK108" s="204">
        <f>ROUND(I108*H108,2)</f>
        <v>0</v>
      </c>
      <c r="BL108" s="16" t="s">
        <v>143</v>
      </c>
      <c r="BM108" s="16" t="s">
        <v>222</v>
      </c>
    </row>
    <row r="109" s="1" customFormat="1">
      <c r="B109" s="34"/>
      <c r="C109" s="35"/>
      <c r="D109" s="207" t="s">
        <v>151</v>
      </c>
      <c r="E109" s="35"/>
      <c r="F109" s="216" t="s">
        <v>223</v>
      </c>
      <c r="G109" s="35"/>
      <c r="H109" s="35"/>
      <c r="I109" s="35"/>
      <c r="J109" s="35"/>
      <c r="K109" s="35"/>
      <c r="L109" s="36"/>
      <c r="M109" s="217"/>
      <c r="N109" s="75"/>
      <c r="O109" s="75"/>
      <c r="P109" s="75"/>
      <c r="Q109" s="75"/>
      <c r="R109" s="75"/>
      <c r="S109" s="75"/>
      <c r="T109" s="76"/>
      <c r="AT109" s="16" t="s">
        <v>151</v>
      </c>
      <c r="AU109" s="16" t="s">
        <v>94</v>
      </c>
    </row>
    <row r="110" s="1" customFormat="1" ht="16.5" customHeight="1">
      <c r="B110" s="34"/>
      <c r="C110" s="195" t="s">
        <v>143</v>
      </c>
      <c r="D110" s="195" t="s">
        <v>138</v>
      </c>
      <c r="E110" s="196" t="s">
        <v>224</v>
      </c>
      <c r="F110" s="197" t="s">
        <v>225</v>
      </c>
      <c r="G110" s="198" t="s">
        <v>201</v>
      </c>
      <c r="H110" s="199">
        <v>360</v>
      </c>
      <c r="I110" s="200">
        <v>0</v>
      </c>
      <c r="J110" s="200">
        <f>ROUND(I110*H110,2)</f>
        <v>0</v>
      </c>
      <c r="K110" s="197" t="s">
        <v>142</v>
      </c>
      <c r="L110" s="36"/>
      <c r="M110" s="73" t="s">
        <v>1</v>
      </c>
      <c r="N110" s="201" t="s">
        <v>45</v>
      </c>
      <c r="O110" s="202">
        <v>0</v>
      </c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16" t="s">
        <v>143</v>
      </c>
      <c r="AT110" s="16" t="s">
        <v>138</v>
      </c>
      <c r="AU110" s="16" t="s">
        <v>94</v>
      </c>
      <c r="AY110" s="16" t="s">
        <v>136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6" t="s">
        <v>82</v>
      </c>
      <c r="BK110" s="204">
        <f>ROUND(I110*H110,2)</f>
        <v>0</v>
      </c>
      <c r="BL110" s="16" t="s">
        <v>143</v>
      </c>
      <c r="BM110" s="16" t="s">
        <v>226</v>
      </c>
    </row>
    <row r="111" s="1" customFormat="1">
      <c r="B111" s="34"/>
      <c r="C111" s="35"/>
      <c r="D111" s="207" t="s">
        <v>151</v>
      </c>
      <c r="E111" s="35"/>
      <c r="F111" s="216" t="s">
        <v>227</v>
      </c>
      <c r="G111" s="35"/>
      <c r="H111" s="35"/>
      <c r="I111" s="35"/>
      <c r="J111" s="35"/>
      <c r="K111" s="35"/>
      <c r="L111" s="36"/>
      <c r="M111" s="217"/>
      <c r="N111" s="75"/>
      <c r="O111" s="75"/>
      <c r="P111" s="75"/>
      <c r="Q111" s="75"/>
      <c r="R111" s="75"/>
      <c r="S111" s="75"/>
      <c r="T111" s="76"/>
      <c r="AT111" s="16" t="s">
        <v>151</v>
      </c>
      <c r="AU111" s="16" t="s">
        <v>94</v>
      </c>
    </row>
    <row r="112" s="11" customFormat="1">
      <c r="B112" s="205"/>
      <c r="C112" s="206"/>
      <c r="D112" s="207" t="s">
        <v>145</v>
      </c>
      <c r="E112" s="206"/>
      <c r="F112" s="209" t="s">
        <v>228</v>
      </c>
      <c r="G112" s="206"/>
      <c r="H112" s="210">
        <v>360</v>
      </c>
      <c r="I112" s="206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145</v>
      </c>
      <c r="AU112" s="215" t="s">
        <v>94</v>
      </c>
      <c r="AV112" s="11" t="s">
        <v>94</v>
      </c>
      <c r="AW112" s="11" t="s">
        <v>4</v>
      </c>
      <c r="AX112" s="11" t="s">
        <v>82</v>
      </c>
      <c r="AY112" s="215" t="s">
        <v>136</v>
      </c>
    </row>
    <row r="113" s="1" customFormat="1" ht="16.5" customHeight="1">
      <c r="B113" s="34"/>
      <c r="C113" s="195" t="s">
        <v>165</v>
      </c>
      <c r="D113" s="195" t="s">
        <v>138</v>
      </c>
      <c r="E113" s="196" t="s">
        <v>229</v>
      </c>
      <c r="F113" s="197" t="s">
        <v>230</v>
      </c>
      <c r="G113" s="198" t="s">
        <v>201</v>
      </c>
      <c r="H113" s="199">
        <v>6</v>
      </c>
      <c r="I113" s="200">
        <v>0</v>
      </c>
      <c r="J113" s="200">
        <f>ROUND(I113*H113,2)</f>
        <v>0</v>
      </c>
      <c r="K113" s="197" t="s">
        <v>142</v>
      </c>
      <c r="L113" s="36"/>
      <c r="M113" s="73" t="s">
        <v>1</v>
      </c>
      <c r="N113" s="201" t="s">
        <v>45</v>
      </c>
      <c r="O113" s="202">
        <v>0</v>
      </c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16" t="s">
        <v>143</v>
      </c>
      <c r="AT113" s="16" t="s">
        <v>138</v>
      </c>
      <c r="AU113" s="16" t="s">
        <v>94</v>
      </c>
      <c r="AY113" s="16" t="s">
        <v>136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6" t="s">
        <v>82</v>
      </c>
      <c r="BK113" s="204">
        <f>ROUND(I113*H113,2)</f>
        <v>0</v>
      </c>
      <c r="BL113" s="16" t="s">
        <v>143</v>
      </c>
      <c r="BM113" s="16" t="s">
        <v>231</v>
      </c>
    </row>
    <row r="114" s="11" customFormat="1">
      <c r="B114" s="205"/>
      <c r="C114" s="206"/>
      <c r="D114" s="207" t="s">
        <v>145</v>
      </c>
      <c r="E114" s="208" t="s">
        <v>1</v>
      </c>
      <c r="F114" s="209" t="s">
        <v>232</v>
      </c>
      <c r="G114" s="206"/>
      <c r="H114" s="210">
        <v>1</v>
      </c>
      <c r="I114" s="206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145</v>
      </c>
      <c r="AU114" s="215" t="s">
        <v>94</v>
      </c>
      <c r="AV114" s="11" t="s">
        <v>94</v>
      </c>
      <c r="AW114" s="11" t="s">
        <v>35</v>
      </c>
      <c r="AX114" s="11" t="s">
        <v>74</v>
      </c>
      <c r="AY114" s="215" t="s">
        <v>136</v>
      </c>
    </row>
    <row r="115" s="11" customFormat="1">
      <c r="B115" s="205"/>
      <c r="C115" s="206"/>
      <c r="D115" s="207" t="s">
        <v>145</v>
      </c>
      <c r="E115" s="208" t="s">
        <v>1</v>
      </c>
      <c r="F115" s="209" t="s">
        <v>233</v>
      </c>
      <c r="G115" s="206"/>
      <c r="H115" s="210">
        <v>1</v>
      </c>
      <c r="I115" s="206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145</v>
      </c>
      <c r="AU115" s="215" t="s">
        <v>94</v>
      </c>
      <c r="AV115" s="11" t="s">
        <v>94</v>
      </c>
      <c r="AW115" s="11" t="s">
        <v>35</v>
      </c>
      <c r="AX115" s="11" t="s">
        <v>74</v>
      </c>
      <c r="AY115" s="215" t="s">
        <v>136</v>
      </c>
    </row>
    <row r="116" s="11" customFormat="1">
      <c r="B116" s="205"/>
      <c r="C116" s="206"/>
      <c r="D116" s="207" t="s">
        <v>145</v>
      </c>
      <c r="E116" s="208" t="s">
        <v>1</v>
      </c>
      <c r="F116" s="209" t="s">
        <v>234</v>
      </c>
      <c r="G116" s="206"/>
      <c r="H116" s="210">
        <v>1</v>
      </c>
      <c r="I116" s="206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145</v>
      </c>
      <c r="AU116" s="215" t="s">
        <v>94</v>
      </c>
      <c r="AV116" s="11" t="s">
        <v>94</v>
      </c>
      <c r="AW116" s="11" t="s">
        <v>35</v>
      </c>
      <c r="AX116" s="11" t="s">
        <v>74</v>
      </c>
      <c r="AY116" s="215" t="s">
        <v>136</v>
      </c>
    </row>
    <row r="117" s="11" customFormat="1">
      <c r="B117" s="205"/>
      <c r="C117" s="206"/>
      <c r="D117" s="207" t="s">
        <v>145</v>
      </c>
      <c r="E117" s="208" t="s">
        <v>1</v>
      </c>
      <c r="F117" s="209" t="s">
        <v>235</v>
      </c>
      <c r="G117" s="206"/>
      <c r="H117" s="210">
        <v>1</v>
      </c>
      <c r="I117" s="206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145</v>
      </c>
      <c r="AU117" s="215" t="s">
        <v>94</v>
      </c>
      <c r="AV117" s="11" t="s">
        <v>94</v>
      </c>
      <c r="AW117" s="11" t="s">
        <v>35</v>
      </c>
      <c r="AX117" s="11" t="s">
        <v>74</v>
      </c>
      <c r="AY117" s="215" t="s">
        <v>136</v>
      </c>
    </row>
    <row r="118" s="11" customFormat="1">
      <c r="B118" s="205"/>
      <c r="C118" s="206"/>
      <c r="D118" s="207" t="s">
        <v>145</v>
      </c>
      <c r="E118" s="208" t="s">
        <v>1</v>
      </c>
      <c r="F118" s="209" t="s">
        <v>236</v>
      </c>
      <c r="G118" s="206"/>
      <c r="H118" s="210">
        <v>2</v>
      </c>
      <c r="I118" s="206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145</v>
      </c>
      <c r="AU118" s="215" t="s">
        <v>94</v>
      </c>
      <c r="AV118" s="11" t="s">
        <v>94</v>
      </c>
      <c r="AW118" s="11" t="s">
        <v>35</v>
      </c>
      <c r="AX118" s="11" t="s">
        <v>74</v>
      </c>
      <c r="AY118" s="215" t="s">
        <v>136</v>
      </c>
    </row>
    <row r="119" s="12" customFormat="1">
      <c r="B119" s="221"/>
      <c r="C119" s="222"/>
      <c r="D119" s="207" t="s">
        <v>145</v>
      </c>
      <c r="E119" s="223" t="s">
        <v>1</v>
      </c>
      <c r="F119" s="224" t="s">
        <v>214</v>
      </c>
      <c r="G119" s="222"/>
      <c r="H119" s="225">
        <v>6</v>
      </c>
      <c r="I119" s="222"/>
      <c r="J119" s="222"/>
      <c r="K119" s="222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145</v>
      </c>
      <c r="AU119" s="230" t="s">
        <v>94</v>
      </c>
      <c r="AV119" s="12" t="s">
        <v>143</v>
      </c>
      <c r="AW119" s="12" t="s">
        <v>35</v>
      </c>
      <c r="AX119" s="12" t="s">
        <v>82</v>
      </c>
      <c r="AY119" s="230" t="s">
        <v>136</v>
      </c>
    </row>
    <row r="120" s="1" customFormat="1" ht="16.5" customHeight="1">
      <c r="B120" s="34"/>
      <c r="C120" s="195" t="s">
        <v>171</v>
      </c>
      <c r="D120" s="195" t="s">
        <v>138</v>
      </c>
      <c r="E120" s="196" t="s">
        <v>237</v>
      </c>
      <c r="F120" s="197" t="s">
        <v>238</v>
      </c>
      <c r="G120" s="198" t="s">
        <v>201</v>
      </c>
      <c r="H120" s="199">
        <v>6</v>
      </c>
      <c r="I120" s="200">
        <v>0</v>
      </c>
      <c r="J120" s="200">
        <f>ROUND(I120*H120,2)</f>
        <v>0</v>
      </c>
      <c r="K120" s="197" t="s">
        <v>142</v>
      </c>
      <c r="L120" s="36"/>
      <c r="M120" s="73" t="s">
        <v>1</v>
      </c>
      <c r="N120" s="201" t="s">
        <v>45</v>
      </c>
      <c r="O120" s="202">
        <v>0</v>
      </c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16" t="s">
        <v>143</v>
      </c>
      <c r="AT120" s="16" t="s">
        <v>138</v>
      </c>
      <c r="AU120" s="16" t="s">
        <v>94</v>
      </c>
      <c r="AY120" s="16" t="s">
        <v>136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6" t="s">
        <v>82</v>
      </c>
      <c r="BK120" s="204">
        <f>ROUND(I120*H120,2)</f>
        <v>0</v>
      </c>
      <c r="BL120" s="16" t="s">
        <v>143</v>
      </c>
      <c r="BM120" s="16" t="s">
        <v>239</v>
      </c>
    </row>
    <row r="121" s="1" customFormat="1">
      <c r="B121" s="34"/>
      <c r="C121" s="35"/>
      <c r="D121" s="207" t="s">
        <v>151</v>
      </c>
      <c r="E121" s="35"/>
      <c r="F121" s="216" t="s">
        <v>240</v>
      </c>
      <c r="G121" s="35"/>
      <c r="H121" s="35"/>
      <c r="I121" s="35"/>
      <c r="J121" s="35"/>
      <c r="K121" s="35"/>
      <c r="L121" s="36"/>
      <c r="M121" s="217"/>
      <c r="N121" s="75"/>
      <c r="O121" s="75"/>
      <c r="P121" s="75"/>
      <c r="Q121" s="75"/>
      <c r="R121" s="75"/>
      <c r="S121" s="75"/>
      <c r="T121" s="76"/>
      <c r="AT121" s="16" t="s">
        <v>151</v>
      </c>
      <c r="AU121" s="16" t="s">
        <v>94</v>
      </c>
    </row>
    <row r="122" s="10" customFormat="1" ht="25.92" customHeight="1">
      <c r="B122" s="180"/>
      <c r="C122" s="181"/>
      <c r="D122" s="182" t="s">
        <v>73</v>
      </c>
      <c r="E122" s="183" t="s">
        <v>241</v>
      </c>
      <c r="F122" s="183" t="s">
        <v>242</v>
      </c>
      <c r="G122" s="181"/>
      <c r="H122" s="181"/>
      <c r="I122" s="181"/>
      <c r="J122" s="184">
        <f>BK122</f>
        <v>0</v>
      </c>
      <c r="K122" s="181"/>
      <c r="L122" s="185"/>
      <c r="M122" s="186"/>
      <c r="N122" s="187"/>
      <c r="O122" s="187"/>
      <c r="P122" s="188">
        <f>P123</f>
        <v>0</v>
      </c>
      <c r="Q122" s="187"/>
      <c r="R122" s="188">
        <f>R123</f>
        <v>0</v>
      </c>
      <c r="S122" s="187"/>
      <c r="T122" s="189">
        <f>T123</f>
        <v>0</v>
      </c>
      <c r="AR122" s="190" t="s">
        <v>165</v>
      </c>
      <c r="AT122" s="191" t="s">
        <v>73</v>
      </c>
      <c r="AU122" s="191" t="s">
        <v>74</v>
      </c>
      <c r="AY122" s="190" t="s">
        <v>136</v>
      </c>
      <c r="BK122" s="192">
        <f>BK123</f>
        <v>0</v>
      </c>
    </row>
    <row r="123" s="10" customFormat="1" ht="22.8" customHeight="1">
      <c r="B123" s="180"/>
      <c r="C123" s="181"/>
      <c r="D123" s="182" t="s">
        <v>73</v>
      </c>
      <c r="E123" s="193" t="s">
        <v>243</v>
      </c>
      <c r="F123" s="193" t="s">
        <v>110</v>
      </c>
      <c r="G123" s="181"/>
      <c r="H123" s="181"/>
      <c r="I123" s="181"/>
      <c r="J123" s="194">
        <f>BK123</f>
        <v>0</v>
      </c>
      <c r="K123" s="181"/>
      <c r="L123" s="185"/>
      <c r="M123" s="186"/>
      <c r="N123" s="187"/>
      <c r="O123" s="187"/>
      <c r="P123" s="188">
        <f>SUM(P124:P125)</f>
        <v>0</v>
      </c>
      <c r="Q123" s="187"/>
      <c r="R123" s="188">
        <f>SUM(R124:R125)</f>
        <v>0</v>
      </c>
      <c r="S123" s="187"/>
      <c r="T123" s="189">
        <f>SUM(T124:T125)</f>
        <v>0</v>
      </c>
      <c r="AR123" s="190" t="s">
        <v>165</v>
      </c>
      <c r="AT123" s="191" t="s">
        <v>73</v>
      </c>
      <c r="AU123" s="191" t="s">
        <v>82</v>
      </c>
      <c r="AY123" s="190" t="s">
        <v>136</v>
      </c>
      <c r="BK123" s="192">
        <f>SUM(BK124:BK125)</f>
        <v>0</v>
      </c>
    </row>
    <row r="124" s="1" customFormat="1" ht="16.5" customHeight="1">
      <c r="B124" s="34"/>
      <c r="C124" s="195" t="s">
        <v>179</v>
      </c>
      <c r="D124" s="195" t="s">
        <v>138</v>
      </c>
      <c r="E124" s="196" t="s">
        <v>244</v>
      </c>
      <c r="F124" s="197" t="s">
        <v>110</v>
      </c>
      <c r="G124" s="198" t="s">
        <v>245</v>
      </c>
      <c r="H124" s="199">
        <v>1</v>
      </c>
      <c r="I124" s="200">
        <v>0</v>
      </c>
      <c r="J124" s="200">
        <f>ROUND(I124*H124,2)</f>
        <v>0</v>
      </c>
      <c r="K124" s="197" t="s">
        <v>142</v>
      </c>
      <c r="L124" s="36"/>
      <c r="M124" s="73" t="s">
        <v>1</v>
      </c>
      <c r="N124" s="201" t="s">
        <v>45</v>
      </c>
      <c r="O124" s="202">
        <v>0</v>
      </c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16" t="s">
        <v>246</v>
      </c>
      <c r="AT124" s="16" t="s">
        <v>138</v>
      </c>
      <c r="AU124" s="16" t="s">
        <v>94</v>
      </c>
      <c r="AY124" s="16" t="s">
        <v>136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6" t="s">
        <v>82</v>
      </c>
      <c r="BK124" s="204">
        <f>ROUND(I124*H124,2)</f>
        <v>0</v>
      </c>
      <c r="BL124" s="16" t="s">
        <v>246</v>
      </c>
      <c r="BM124" s="16" t="s">
        <v>247</v>
      </c>
    </row>
    <row r="125" s="1" customFormat="1">
      <c r="B125" s="34"/>
      <c r="C125" s="35"/>
      <c r="D125" s="207" t="s">
        <v>151</v>
      </c>
      <c r="E125" s="35"/>
      <c r="F125" s="216" t="s">
        <v>248</v>
      </c>
      <c r="G125" s="35"/>
      <c r="H125" s="35"/>
      <c r="I125" s="35"/>
      <c r="J125" s="35"/>
      <c r="K125" s="35"/>
      <c r="L125" s="36"/>
      <c r="M125" s="231"/>
      <c r="N125" s="232"/>
      <c r="O125" s="232"/>
      <c r="P125" s="232"/>
      <c r="Q125" s="232"/>
      <c r="R125" s="232"/>
      <c r="S125" s="232"/>
      <c r="T125" s="233"/>
      <c r="AT125" s="16" t="s">
        <v>151</v>
      </c>
      <c r="AU125" s="16" t="s">
        <v>94</v>
      </c>
    </row>
    <row r="126" s="1" customFormat="1" ht="6.96" customHeight="1"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36"/>
    </row>
  </sheetData>
  <sheetProtection sheet="1" autoFilter="0" formatColumns="0" formatRows="0" objects="1" scenarios="1" spinCount="100000" saltValue="tRYyIlf/faN9g7JKZ6/pD5F4+gJXXTQ8hxs1D3NPFov4Jqz4CFw+qUrPNQnOpu7J0DVXSvxFadYSoMXaxU4wYA==" hashValue="E5/w6EH4PH5rsMwBl7KGoR+bxFCmYhxueqaU2+nQtDva89e6t8ta31v1h089SRjpq4xxubclcfVUsmUCXC90YQ==" algorithmName="SHA-512" password="CC35"/>
  <autoFilter ref="C88:K125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90</v>
      </c>
    </row>
    <row r="3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9"/>
      <c r="AT3" s="16" t="s">
        <v>74</v>
      </c>
    </row>
    <row r="4" ht="24.96" customHeight="1">
      <c r="B4" s="19"/>
      <c r="D4" s="126" t="s">
        <v>105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14</v>
      </c>
      <c r="L6" s="19"/>
    </row>
    <row r="7" ht="16.5" customHeight="1">
      <c r="B7" s="19"/>
      <c r="E7" s="128" t="str">
        <f>'Rekapitulace stavby'!K6</f>
        <v>NymbP_E_Soupis</v>
      </c>
      <c r="F7" s="127"/>
      <c r="G7" s="127"/>
      <c r="H7" s="127"/>
      <c r="L7" s="19"/>
    </row>
    <row r="8" s="1" customFormat="1" ht="12" customHeight="1">
      <c r="B8" s="36"/>
      <c r="D8" s="127" t="s">
        <v>106</v>
      </c>
      <c r="L8" s="36"/>
    </row>
    <row r="9" s="1" customFormat="1" ht="36.96" customHeight="1">
      <c r="B9" s="36"/>
      <c r="E9" s="129" t="s">
        <v>249</v>
      </c>
      <c r="F9" s="1"/>
      <c r="G9" s="1"/>
      <c r="H9" s="1"/>
      <c r="L9" s="36"/>
    </row>
    <row r="10" s="1" customFormat="1">
      <c r="B10" s="36"/>
      <c r="L10" s="36"/>
    </row>
    <row r="11" s="1" customFormat="1" ht="12" customHeight="1">
      <c r="B11" s="36"/>
      <c r="D11" s="127" t="s">
        <v>15</v>
      </c>
      <c r="F11" s="16" t="s">
        <v>1</v>
      </c>
      <c r="I11" s="127" t="s">
        <v>17</v>
      </c>
      <c r="J11" s="16" t="s">
        <v>1</v>
      </c>
      <c r="L11" s="36"/>
    </row>
    <row r="12" s="1" customFormat="1" ht="12" customHeight="1">
      <c r="B12" s="36"/>
      <c r="D12" s="127" t="s">
        <v>19</v>
      </c>
      <c r="F12" s="16" t="s">
        <v>30</v>
      </c>
      <c r="I12" s="127" t="s">
        <v>21</v>
      </c>
      <c r="J12" s="130" t="str">
        <f>'Rekapitulace stavby'!AN8</f>
        <v>19. 3. 2019</v>
      </c>
      <c r="L12" s="36"/>
    </row>
    <row r="13" s="1" customFormat="1" ht="10.8" customHeight="1">
      <c r="B13" s="36"/>
      <c r="L13" s="36"/>
    </row>
    <row r="14" s="1" customFormat="1" ht="12" customHeight="1">
      <c r="B14" s="36"/>
      <c r="D14" s="127" t="s">
        <v>25</v>
      </c>
      <c r="I14" s="127" t="s">
        <v>26</v>
      </c>
      <c r="J14" s="16" t="str">
        <f>IF('Rekapitulace stavby'!AN10="","",'Rekapitulace stavby'!AN10)</f>
        <v/>
      </c>
      <c r="L14" s="36"/>
    </row>
    <row r="15" s="1" customFormat="1" ht="18" customHeight="1">
      <c r="B15" s="36"/>
      <c r="E15" s="16" t="str">
        <f>IF('Rekapitulace stavby'!E11="","",'Rekapitulace stavby'!E11)</f>
        <v>Středočeský kraj</v>
      </c>
      <c r="I15" s="127" t="s">
        <v>28</v>
      </c>
      <c r="J15" s="16" t="str">
        <f>IF('Rekapitulace stavby'!AN11="","",'Rekapitulace stavby'!AN11)</f>
        <v/>
      </c>
      <c r="L15" s="36"/>
    </row>
    <row r="16" s="1" customFormat="1" ht="6.96" customHeight="1">
      <c r="B16" s="36"/>
      <c r="L16" s="36"/>
    </row>
    <row r="17" s="1" customFormat="1" ht="12" customHeight="1">
      <c r="B17" s="36"/>
      <c r="D17" s="127" t="s">
        <v>29</v>
      </c>
      <c r="I17" s="127" t="s">
        <v>26</v>
      </c>
      <c r="J17" s="16" t="str">
        <f>'Rekapitulace stavby'!AN13</f>
        <v/>
      </c>
      <c r="L17" s="36"/>
    </row>
    <row r="18" s="1" customFormat="1" ht="18" customHeight="1">
      <c r="B18" s="36"/>
      <c r="E18" s="16" t="str">
        <f>'Rekapitulace stavby'!E14</f>
        <v xml:space="preserve"> </v>
      </c>
      <c r="F18" s="16"/>
      <c r="G18" s="16"/>
      <c r="H18" s="16"/>
      <c r="I18" s="127" t="s">
        <v>28</v>
      </c>
      <c r="J18" s="16" t="str">
        <f>'Rekapitulace stavby'!AN14</f>
        <v/>
      </c>
      <c r="L18" s="36"/>
    </row>
    <row r="19" s="1" customFormat="1" ht="6.96" customHeight="1">
      <c r="B19" s="36"/>
      <c r="L19" s="36"/>
    </row>
    <row r="20" s="1" customFormat="1" ht="12" customHeight="1">
      <c r="B20" s="36"/>
      <c r="D20" s="127" t="s">
        <v>31</v>
      </c>
      <c r="I20" s="127" t="s">
        <v>26</v>
      </c>
      <c r="J20" s="16" t="str">
        <f>IF('Rekapitulace stavby'!AN16="","",'Rekapitulace stavby'!AN16)</f>
        <v>60193280</v>
      </c>
      <c r="L20" s="36"/>
    </row>
    <row r="21" s="1" customFormat="1" ht="18" customHeight="1">
      <c r="B21" s="36"/>
      <c r="E21" s="16" t="str">
        <f>IF('Rekapitulace stavby'!E17="","",'Rekapitulace stavby'!E17)</f>
        <v xml:space="preserve">VPÚ DECO PRAHA  a.s.</v>
      </c>
      <c r="I21" s="127" t="s">
        <v>28</v>
      </c>
      <c r="J21" s="16" t="str">
        <f>IF('Rekapitulace stavby'!AN17="","",'Rekapitulace stavby'!AN17)</f>
        <v>CZ60193280_x0009_</v>
      </c>
      <c r="L21" s="36"/>
    </row>
    <row r="22" s="1" customFormat="1" ht="6.96" customHeight="1">
      <c r="B22" s="36"/>
      <c r="L22" s="36"/>
    </row>
    <row r="23" s="1" customFormat="1" ht="12" customHeight="1">
      <c r="B23" s="36"/>
      <c r="D23" s="127" t="s">
        <v>36</v>
      </c>
      <c r="I23" s="127" t="s">
        <v>26</v>
      </c>
      <c r="J23" s="16" t="str">
        <f>IF('Rekapitulace stavby'!AN19="","",'Rekapitulace stavby'!AN19)</f>
        <v/>
      </c>
      <c r="L23" s="36"/>
    </row>
    <row r="24" s="1" customFormat="1" ht="18" customHeight="1">
      <c r="B24" s="36"/>
      <c r="E24" s="16" t="str">
        <f>IF('Rekapitulace stavby'!E20="","",'Rekapitulace stavby'!E20)</f>
        <v xml:space="preserve"> </v>
      </c>
      <c r="I24" s="127" t="s">
        <v>28</v>
      </c>
      <c r="J24" s="16" t="str">
        <f>IF('Rekapitulace stavby'!AN20="","",'Rekapitulace stavby'!AN20)</f>
        <v/>
      </c>
      <c r="L24" s="36"/>
    </row>
    <row r="25" s="1" customFormat="1" ht="6.96" customHeight="1">
      <c r="B25" s="36"/>
      <c r="L25" s="36"/>
    </row>
    <row r="26" s="1" customFormat="1" ht="12" customHeight="1">
      <c r="B26" s="36"/>
      <c r="D26" s="127" t="s">
        <v>37</v>
      </c>
      <c r="L26" s="36"/>
    </row>
    <row r="27" s="6" customFormat="1" ht="16.5" customHeight="1">
      <c r="B27" s="131"/>
      <c r="E27" s="132" t="s">
        <v>1</v>
      </c>
      <c r="F27" s="132"/>
      <c r="G27" s="132"/>
      <c r="H27" s="132"/>
      <c r="L27" s="131"/>
    </row>
    <row r="28" s="1" customFormat="1" ht="6.96" customHeight="1">
      <c r="B28" s="36"/>
      <c r="L28" s="36"/>
    </row>
    <row r="29" s="1" customFormat="1" ht="6.96" customHeight="1">
      <c r="B29" s="36"/>
      <c r="D29" s="67"/>
      <c r="E29" s="67"/>
      <c r="F29" s="67"/>
      <c r="G29" s="67"/>
      <c r="H29" s="67"/>
      <c r="I29" s="67"/>
      <c r="J29" s="67"/>
      <c r="K29" s="67"/>
      <c r="L29" s="36"/>
    </row>
    <row r="30" s="1" customFormat="1" ht="14.4" customHeight="1">
      <c r="B30" s="36"/>
      <c r="D30" s="133" t="s">
        <v>109</v>
      </c>
      <c r="J30" s="134">
        <f>J61</f>
        <v>0</v>
      </c>
      <c r="L30" s="36"/>
    </row>
    <row r="31" s="1" customFormat="1" ht="14.4" customHeight="1">
      <c r="B31" s="36"/>
      <c r="D31" s="135" t="s">
        <v>110</v>
      </c>
      <c r="J31" s="134">
        <f>J72</f>
        <v>0</v>
      </c>
      <c r="L31" s="36"/>
    </row>
    <row r="32" s="1" customFormat="1" ht="25.44" customHeight="1">
      <c r="B32" s="36"/>
      <c r="D32" s="136" t="s">
        <v>40</v>
      </c>
      <c r="J32" s="137">
        <f>ROUND(J30 + J31, 2)</f>
        <v>0</v>
      </c>
      <c r="L32" s="36"/>
    </row>
    <row r="33" s="1" customFormat="1" ht="6.96" customHeight="1">
      <c r="B33" s="36"/>
      <c r="D33" s="67"/>
      <c r="E33" s="67"/>
      <c r="F33" s="67"/>
      <c r="G33" s="67"/>
      <c r="H33" s="67"/>
      <c r="I33" s="67"/>
      <c r="J33" s="67"/>
      <c r="K33" s="67"/>
      <c r="L33" s="36"/>
    </row>
    <row r="34" s="1" customFormat="1" ht="14.4" customHeight="1">
      <c r="B34" s="36"/>
      <c r="F34" s="138" t="s">
        <v>42</v>
      </c>
      <c r="I34" s="138" t="s">
        <v>41</v>
      </c>
      <c r="J34" s="138" t="s">
        <v>43</v>
      </c>
      <c r="L34" s="36"/>
    </row>
    <row r="35" s="1" customFormat="1" ht="14.4" customHeight="1">
      <c r="B35" s="36"/>
      <c r="D35" s="127" t="s">
        <v>44</v>
      </c>
      <c r="E35" s="127" t="s">
        <v>45</v>
      </c>
      <c r="F35" s="139">
        <f>ROUND((SUM(BE72:BE73) + SUM(BE93:BE140)),  2)</f>
        <v>0</v>
      </c>
      <c r="I35" s="140">
        <v>0.20999999999999999</v>
      </c>
      <c r="J35" s="139">
        <f>ROUND(((SUM(BE72:BE73) + SUM(BE93:BE140))*I35),  2)</f>
        <v>0</v>
      </c>
      <c r="L35" s="36"/>
    </row>
    <row r="36" s="1" customFormat="1" ht="14.4" customHeight="1">
      <c r="B36" s="36"/>
      <c r="E36" s="127" t="s">
        <v>46</v>
      </c>
      <c r="F36" s="139">
        <f>ROUND((SUM(BF72:BF73) + SUM(BF93:BF140)),  2)</f>
        <v>0</v>
      </c>
      <c r="I36" s="140">
        <v>0.14999999999999999</v>
      </c>
      <c r="J36" s="139">
        <f>ROUND(((SUM(BF72:BF73) + SUM(BF93:BF140))*I36),  2)</f>
        <v>0</v>
      </c>
      <c r="L36" s="36"/>
    </row>
    <row r="37" hidden="1" s="1" customFormat="1" ht="14.4" customHeight="1">
      <c r="B37" s="36"/>
      <c r="E37" s="127" t="s">
        <v>47</v>
      </c>
      <c r="F37" s="139">
        <f>ROUND((SUM(BG72:BG73) + SUM(BG93:BG140)),  2)</f>
        <v>0</v>
      </c>
      <c r="I37" s="140">
        <v>0.20999999999999999</v>
      </c>
      <c r="J37" s="139">
        <f>0</f>
        <v>0</v>
      </c>
      <c r="L37" s="36"/>
    </row>
    <row r="38" hidden="1" s="1" customFormat="1" ht="14.4" customHeight="1">
      <c r="B38" s="36"/>
      <c r="E38" s="127" t="s">
        <v>48</v>
      </c>
      <c r="F38" s="139">
        <f>ROUND((SUM(BH72:BH73) + SUM(BH93:BH140)),  2)</f>
        <v>0</v>
      </c>
      <c r="I38" s="140">
        <v>0.14999999999999999</v>
      </c>
      <c r="J38" s="139">
        <f>0</f>
        <v>0</v>
      </c>
      <c r="L38" s="36"/>
    </row>
    <row r="39" hidden="1" s="1" customFormat="1" ht="14.4" customHeight="1">
      <c r="B39" s="36"/>
      <c r="E39" s="127" t="s">
        <v>49</v>
      </c>
      <c r="F39" s="139">
        <f>ROUND((SUM(BI72:BI73) + SUM(BI93:BI140)),  2)</f>
        <v>0</v>
      </c>
      <c r="I39" s="140">
        <v>0</v>
      </c>
      <c r="J39" s="139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1"/>
      <c r="D41" s="142" t="s">
        <v>50</v>
      </c>
      <c r="E41" s="143"/>
      <c r="F41" s="143"/>
      <c r="G41" s="144" t="s">
        <v>51</v>
      </c>
      <c r="H41" s="145" t="s">
        <v>52</v>
      </c>
      <c r="I41" s="143"/>
      <c r="J41" s="146">
        <f>SUM(J32:J39)</f>
        <v>0</v>
      </c>
      <c r="K41" s="147"/>
      <c r="L41" s="36"/>
    </row>
    <row r="42" s="1" customFormat="1" ht="14.4" customHeight="1"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36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1"/>
      <c r="J46" s="151"/>
      <c r="K46" s="151"/>
      <c r="L46" s="36"/>
    </row>
    <row r="47" s="1" customFormat="1" ht="24.96" customHeight="1">
      <c r="B47" s="34"/>
      <c r="C47" s="22" t="s">
        <v>111</v>
      </c>
      <c r="D47" s="35"/>
      <c r="E47" s="35"/>
      <c r="F47" s="35"/>
      <c r="G47" s="35"/>
      <c r="H47" s="35"/>
      <c r="I47" s="35"/>
      <c r="J47" s="35"/>
      <c r="K47" s="35"/>
      <c r="L47" s="36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6"/>
    </row>
    <row r="49" s="1" customFormat="1" ht="12" customHeight="1">
      <c r="B49" s="34"/>
      <c r="C49" s="28" t="s">
        <v>14</v>
      </c>
      <c r="D49" s="35"/>
      <c r="E49" s="35"/>
      <c r="F49" s="35"/>
      <c r="G49" s="35"/>
      <c r="H49" s="35"/>
      <c r="I49" s="35"/>
      <c r="J49" s="35"/>
      <c r="K49" s="35"/>
      <c r="L49" s="36"/>
    </row>
    <row r="50" s="1" customFormat="1" ht="16.5" customHeight="1">
      <c r="B50" s="34"/>
      <c r="C50" s="35"/>
      <c r="D50" s="35"/>
      <c r="E50" s="152" t="str">
        <f>E7</f>
        <v>NymbP_E_Soupis</v>
      </c>
      <c r="F50" s="28"/>
      <c r="G50" s="28"/>
      <c r="H50" s="28"/>
      <c r="I50" s="35"/>
      <c r="J50" s="35"/>
      <c r="K50" s="35"/>
      <c r="L50" s="36"/>
    </row>
    <row r="51" s="1" customFormat="1" ht="12" customHeight="1">
      <c r="B51" s="34"/>
      <c r="C51" s="28" t="s">
        <v>106</v>
      </c>
      <c r="D51" s="35"/>
      <c r="E51" s="35"/>
      <c r="F51" s="35"/>
      <c r="G51" s="35"/>
      <c r="H51" s="35"/>
      <c r="I51" s="35"/>
      <c r="J51" s="35"/>
      <c r="K51" s="35"/>
      <c r="L51" s="36"/>
    </row>
    <row r="52" s="1" customFormat="1" ht="16.5" customHeight="1">
      <c r="B52" s="34"/>
      <c r="C52" s="35"/>
      <c r="D52" s="35"/>
      <c r="E52" s="60" t="str">
        <f>E9</f>
        <v>SO 186 - Stavební úpravy objízdných tras</v>
      </c>
      <c r="F52" s="35"/>
      <c r="G52" s="35"/>
      <c r="H52" s="35"/>
      <c r="I52" s="35"/>
      <c r="J52" s="35"/>
      <c r="K52" s="35"/>
      <c r="L52" s="36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6"/>
    </row>
    <row r="54" s="1" customFormat="1" ht="12" customHeight="1">
      <c r="B54" s="34"/>
      <c r="C54" s="28" t="s">
        <v>19</v>
      </c>
      <c r="D54" s="35"/>
      <c r="E54" s="35"/>
      <c r="F54" s="25" t="str">
        <f>F12</f>
        <v xml:space="preserve"> </v>
      </c>
      <c r="G54" s="35"/>
      <c r="H54" s="35"/>
      <c r="I54" s="28" t="s">
        <v>21</v>
      </c>
      <c r="J54" s="63" t="str">
        <f>IF(J12="","",J12)</f>
        <v>19. 3. 2019</v>
      </c>
      <c r="K54" s="35"/>
      <c r="L54" s="36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6"/>
    </row>
    <row r="56" s="1" customFormat="1" ht="13.65" customHeight="1">
      <c r="B56" s="34"/>
      <c r="C56" s="28" t="s">
        <v>25</v>
      </c>
      <c r="D56" s="35"/>
      <c r="E56" s="35"/>
      <c r="F56" s="25" t="str">
        <f>E15</f>
        <v>Středočeský kraj</v>
      </c>
      <c r="G56" s="35"/>
      <c r="H56" s="35"/>
      <c r="I56" s="28" t="s">
        <v>31</v>
      </c>
      <c r="J56" s="30" t="str">
        <f>E21</f>
        <v xml:space="preserve">VPÚ DECO PRAHA  a.s.</v>
      </c>
      <c r="K56" s="35"/>
      <c r="L56" s="36"/>
    </row>
    <row r="57" s="1" customFormat="1" ht="13.65" customHeight="1">
      <c r="B57" s="34"/>
      <c r="C57" s="28" t="s">
        <v>29</v>
      </c>
      <c r="D57" s="35"/>
      <c r="E57" s="35"/>
      <c r="F57" s="25" t="str">
        <f>IF(E18="","",E18)</f>
        <v xml:space="preserve"> </v>
      </c>
      <c r="G57" s="35"/>
      <c r="H57" s="35"/>
      <c r="I57" s="28" t="s">
        <v>36</v>
      </c>
      <c r="J57" s="30" t="str">
        <f>E24</f>
        <v xml:space="preserve"> </v>
      </c>
      <c r="K57" s="35"/>
      <c r="L57" s="36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6"/>
    </row>
    <row r="59" s="1" customFormat="1" ht="29.28" customHeight="1">
      <c r="B59" s="34"/>
      <c r="C59" s="153" t="s">
        <v>112</v>
      </c>
      <c r="D59" s="122"/>
      <c r="E59" s="122"/>
      <c r="F59" s="122"/>
      <c r="G59" s="122"/>
      <c r="H59" s="122"/>
      <c r="I59" s="122"/>
      <c r="J59" s="154" t="s">
        <v>113</v>
      </c>
      <c r="K59" s="122"/>
      <c r="L59" s="36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6"/>
    </row>
    <row r="61" s="1" customFormat="1" ht="22.8" customHeight="1">
      <c r="B61" s="34"/>
      <c r="C61" s="155" t="s">
        <v>114</v>
      </c>
      <c r="D61" s="35"/>
      <c r="E61" s="35"/>
      <c r="F61" s="35"/>
      <c r="G61" s="35"/>
      <c r="H61" s="35"/>
      <c r="I61" s="35"/>
      <c r="J61" s="94">
        <f>J93</f>
        <v>0</v>
      </c>
      <c r="K61" s="35"/>
      <c r="L61" s="36"/>
      <c r="AU61" s="16" t="s">
        <v>115</v>
      </c>
    </row>
    <row r="62" s="7" customFormat="1" ht="24.96" customHeight="1">
      <c r="B62" s="156"/>
      <c r="C62" s="157"/>
      <c r="D62" s="158" t="s">
        <v>116</v>
      </c>
      <c r="E62" s="159"/>
      <c r="F62" s="159"/>
      <c r="G62" s="159"/>
      <c r="H62" s="159"/>
      <c r="I62" s="159"/>
      <c r="J62" s="160">
        <f>J94</f>
        <v>0</v>
      </c>
      <c r="K62" s="157"/>
      <c r="L62" s="161"/>
    </row>
    <row r="63" s="8" customFormat="1" ht="19.92" customHeight="1">
      <c r="B63" s="162"/>
      <c r="C63" s="163"/>
      <c r="D63" s="164" t="s">
        <v>117</v>
      </c>
      <c r="E63" s="165"/>
      <c r="F63" s="165"/>
      <c r="G63" s="165"/>
      <c r="H63" s="165"/>
      <c r="I63" s="165"/>
      <c r="J63" s="166">
        <f>J95</f>
        <v>0</v>
      </c>
      <c r="K63" s="163"/>
      <c r="L63" s="167"/>
    </row>
    <row r="64" s="8" customFormat="1" ht="19.92" customHeight="1">
      <c r="B64" s="162"/>
      <c r="C64" s="163"/>
      <c r="D64" s="164" t="s">
        <v>250</v>
      </c>
      <c r="E64" s="165"/>
      <c r="F64" s="165"/>
      <c r="G64" s="165"/>
      <c r="H64" s="165"/>
      <c r="I64" s="165"/>
      <c r="J64" s="166">
        <f>J99</f>
        <v>0</v>
      </c>
      <c r="K64" s="163"/>
      <c r="L64" s="167"/>
    </row>
    <row r="65" s="8" customFormat="1" ht="19.92" customHeight="1">
      <c r="B65" s="162"/>
      <c r="C65" s="163"/>
      <c r="D65" s="164" t="s">
        <v>118</v>
      </c>
      <c r="E65" s="165"/>
      <c r="F65" s="165"/>
      <c r="G65" s="165"/>
      <c r="H65" s="165"/>
      <c r="I65" s="165"/>
      <c r="J65" s="166">
        <f>J116</f>
        <v>0</v>
      </c>
      <c r="K65" s="163"/>
      <c r="L65" s="167"/>
    </row>
    <row r="66" s="8" customFormat="1" ht="19.92" customHeight="1">
      <c r="B66" s="162"/>
      <c r="C66" s="163"/>
      <c r="D66" s="164" t="s">
        <v>119</v>
      </c>
      <c r="E66" s="165"/>
      <c r="F66" s="165"/>
      <c r="G66" s="165"/>
      <c r="H66" s="165"/>
      <c r="I66" s="165"/>
      <c r="J66" s="166">
        <f>J126</f>
        <v>0</v>
      </c>
      <c r="K66" s="163"/>
      <c r="L66" s="167"/>
    </row>
    <row r="67" s="7" customFormat="1" ht="24.96" customHeight="1">
      <c r="B67" s="156"/>
      <c r="C67" s="157"/>
      <c r="D67" s="158" t="s">
        <v>197</v>
      </c>
      <c r="E67" s="159"/>
      <c r="F67" s="159"/>
      <c r="G67" s="159"/>
      <c r="H67" s="159"/>
      <c r="I67" s="159"/>
      <c r="J67" s="160">
        <f>J134</f>
        <v>0</v>
      </c>
      <c r="K67" s="157"/>
      <c r="L67" s="161"/>
    </row>
    <row r="68" s="8" customFormat="1" ht="19.92" customHeight="1">
      <c r="B68" s="162"/>
      <c r="C68" s="163"/>
      <c r="D68" s="164" t="s">
        <v>251</v>
      </c>
      <c r="E68" s="165"/>
      <c r="F68" s="165"/>
      <c r="G68" s="165"/>
      <c r="H68" s="165"/>
      <c r="I68" s="165"/>
      <c r="J68" s="166">
        <f>J135</f>
        <v>0</v>
      </c>
      <c r="K68" s="163"/>
      <c r="L68" s="167"/>
    </row>
    <row r="69" s="8" customFormat="1" ht="19.92" customHeight="1">
      <c r="B69" s="162"/>
      <c r="C69" s="163"/>
      <c r="D69" s="164" t="s">
        <v>198</v>
      </c>
      <c r="E69" s="165"/>
      <c r="F69" s="165"/>
      <c r="G69" s="165"/>
      <c r="H69" s="165"/>
      <c r="I69" s="165"/>
      <c r="J69" s="166">
        <f>J138</f>
        <v>0</v>
      </c>
      <c r="K69" s="163"/>
      <c r="L69" s="167"/>
    </row>
    <row r="70" s="1" customFormat="1" ht="21.84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6"/>
    </row>
    <row r="71" s="1" customFormat="1" ht="6.96" customHeight="1"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36"/>
    </row>
    <row r="72" s="1" customFormat="1" ht="29.28" customHeight="1">
      <c r="B72" s="34"/>
      <c r="C72" s="155" t="s">
        <v>120</v>
      </c>
      <c r="D72" s="35"/>
      <c r="E72" s="35"/>
      <c r="F72" s="35"/>
      <c r="G72" s="35"/>
      <c r="H72" s="35"/>
      <c r="I72" s="35"/>
      <c r="J72" s="168">
        <v>0</v>
      </c>
      <c r="K72" s="35"/>
      <c r="L72" s="36"/>
      <c r="N72" s="169" t="s">
        <v>44</v>
      </c>
    </row>
    <row r="73" s="1" customFormat="1" ht="18" customHeight="1"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6"/>
    </row>
    <row r="74" s="1" customFormat="1" ht="29.28" customHeight="1">
      <c r="B74" s="34"/>
      <c r="C74" s="121" t="s">
        <v>104</v>
      </c>
      <c r="D74" s="122"/>
      <c r="E74" s="122"/>
      <c r="F74" s="122"/>
      <c r="G74" s="122"/>
      <c r="H74" s="122"/>
      <c r="I74" s="122"/>
      <c r="J74" s="123">
        <f>ROUND(J61+J72,2)</f>
        <v>0</v>
      </c>
      <c r="K74" s="122"/>
      <c r="L74" s="36"/>
    </row>
    <row r="75" s="1" customFormat="1" ht="6.96" customHeight="1"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36"/>
    </row>
    <row r="79" s="1" customFormat="1" ht="6.96" customHeight="1">
      <c r="B79" s="55"/>
      <c r="C79" s="56"/>
      <c r="D79" s="56"/>
      <c r="E79" s="56"/>
      <c r="F79" s="56"/>
      <c r="G79" s="56"/>
      <c r="H79" s="56"/>
      <c r="I79" s="56"/>
      <c r="J79" s="56"/>
      <c r="K79" s="56"/>
      <c r="L79" s="36"/>
    </row>
    <row r="80" s="1" customFormat="1" ht="24.96" customHeight="1">
      <c r="B80" s="34"/>
      <c r="C80" s="22" t="s">
        <v>121</v>
      </c>
      <c r="D80" s="35"/>
      <c r="E80" s="35"/>
      <c r="F80" s="35"/>
      <c r="G80" s="35"/>
      <c r="H80" s="35"/>
      <c r="I80" s="35"/>
      <c r="J80" s="35"/>
      <c r="K80" s="35"/>
      <c r="L80" s="36"/>
    </row>
    <row r="81" s="1" customFormat="1" ht="6.96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6"/>
    </row>
    <row r="82" s="1" customFormat="1" ht="12" customHeight="1">
      <c r="B82" s="34"/>
      <c r="C82" s="28" t="s">
        <v>14</v>
      </c>
      <c r="D82" s="35"/>
      <c r="E82" s="35"/>
      <c r="F82" s="35"/>
      <c r="G82" s="35"/>
      <c r="H82" s="35"/>
      <c r="I82" s="35"/>
      <c r="J82" s="35"/>
      <c r="K82" s="35"/>
      <c r="L82" s="36"/>
    </row>
    <row r="83" s="1" customFormat="1" ht="16.5" customHeight="1">
      <c r="B83" s="34"/>
      <c r="C83" s="35"/>
      <c r="D83" s="35"/>
      <c r="E83" s="152" t="str">
        <f>E7</f>
        <v>NymbP_E_Soupis</v>
      </c>
      <c r="F83" s="28"/>
      <c r="G83" s="28"/>
      <c r="H83" s="28"/>
      <c r="I83" s="35"/>
      <c r="J83" s="35"/>
      <c r="K83" s="35"/>
      <c r="L83" s="36"/>
    </row>
    <row r="84" s="1" customFormat="1" ht="12" customHeight="1">
      <c r="B84" s="34"/>
      <c r="C84" s="28" t="s">
        <v>106</v>
      </c>
      <c r="D84" s="35"/>
      <c r="E84" s="35"/>
      <c r="F84" s="35"/>
      <c r="G84" s="35"/>
      <c r="H84" s="35"/>
      <c r="I84" s="35"/>
      <c r="J84" s="35"/>
      <c r="K84" s="35"/>
      <c r="L84" s="36"/>
    </row>
    <row r="85" s="1" customFormat="1" ht="16.5" customHeight="1">
      <c r="B85" s="34"/>
      <c r="C85" s="35"/>
      <c r="D85" s="35"/>
      <c r="E85" s="60" t="str">
        <f>E9</f>
        <v>SO 186 - Stavební úpravy objízdných tras</v>
      </c>
      <c r="F85" s="35"/>
      <c r="G85" s="35"/>
      <c r="H85" s="35"/>
      <c r="I85" s="35"/>
      <c r="J85" s="35"/>
      <c r="K85" s="35"/>
      <c r="L85" s="36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6"/>
    </row>
    <row r="87" s="1" customFormat="1" ht="12" customHeight="1">
      <c r="B87" s="34"/>
      <c r="C87" s="28" t="s">
        <v>19</v>
      </c>
      <c r="D87" s="35"/>
      <c r="E87" s="35"/>
      <c r="F87" s="25" t="str">
        <f>F12</f>
        <v xml:space="preserve"> </v>
      </c>
      <c r="G87" s="35"/>
      <c r="H87" s="35"/>
      <c r="I87" s="28" t="s">
        <v>21</v>
      </c>
      <c r="J87" s="63" t="str">
        <f>IF(J12="","",J12)</f>
        <v>19. 3. 2019</v>
      </c>
      <c r="K87" s="35"/>
      <c r="L87" s="36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6"/>
    </row>
    <row r="89" s="1" customFormat="1" ht="13.65" customHeight="1">
      <c r="B89" s="34"/>
      <c r="C89" s="28" t="s">
        <v>25</v>
      </c>
      <c r="D89" s="35"/>
      <c r="E89" s="35"/>
      <c r="F89" s="25" t="str">
        <f>E15</f>
        <v>Středočeský kraj</v>
      </c>
      <c r="G89" s="35"/>
      <c r="H89" s="35"/>
      <c r="I89" s="28" t="s">
        <v>31</v>
      </c>
      <c r="J89" s="30" t="str">
        <f>E21</f>
        <v xml:space="preserve">VPÚ DECO PRAHA  a.s.</v>
      </c>
      <c r="K89" s="35"/>
      <c r="L89" s="36"/>
    </row>
    <row r="90" s="1" customFormat="1" ht="13.65" customHeight="1">
      <c r="B90" s="34"/>
      <c r="C90" s="28" t="s">
        <v>29</v>
      </c>
      <c r="D90" s="35"/>
      <c r="E90" s="35"/>
      <c r="F90" s="25" t="str">
        <f>IF(E18="","",E18)</f>
        <v xml:space="preserve"> </v>
      </c>
      <c r="G90" s="35"/>
      <c r="H90" s="35"/>
      <c r="I90" s="28" t="s">
        <v>36</v>
      </c>
      <c r="J90" s="30" t="str">
        <f>E24</f>
        <v xml:space="preserve"> </v>
      </c>
      <c r="K90" s="35"/>
      <c r="L90" s="36"/>
    </row>
    <row r="91" s="1" customFormat="1" ht="10.32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6"/>
    </row>
    <row r="92" s="9" customFormat="1" ht="29.28" customHeight="1">
      <c r="B92" s="170"/>
      <c r="C92" s="171" t="s">
        <v>122</v>
      </c>
      <c r="D92" s="172" t="s">
        <v>59</v>
      </c>
      <c r="E92" s="172" t="s">
        <v>55</v>
      </c>
      <c r="F92" s="172" t="s">
        <v>56</v>
      </c>
      <c r="G92" s="172" t="s">
        <v>123</v>
      </c>
      <c r="H92" s="172" t="s">
        <v>124</v>
      </c>
      <c r="I92" s="172" t="s">
        <v>125</v>
      </c>
      <c r="J92" s="173" t="s">
        <v>113</v>
      </c>
      <c r="K92" s="174" t="s">
        <v>126</v>
      </c>
      <c r="L92" s="175"/>
      <c r="M92" s="84" t="s">
        <v>1</v>
      </c>
      <c r="N92" s="85" t="s">
        <v>44</v>
      </c>
      <c r="O92" s="85" t="s">
        <v>127</v>
      </c>
      <c r="P92" s="85" t="s">
        <v>128</v>
      </c>
      <c r="Q92" s="85" t="s">
        <v>129</v>
      </c>
      <c r="R92" s="85" t="s">
        <v>130</v>
      </c>
      <c r="S92" s="85" t="s">
        <v>131</v>
      </c>
      <c r="T92" s="86" t="s">
        <v>132</v>
      </c>
    </row>
    <row r="93" s="1" customFormat="1" ht="22.8" customHeight="1">
      <c r="B93" s="34"/>
      <c r="C93" s="91" t="s">
        <v>133</v>
      </c>
      <c r="D93" s="35"/>
      <c r="E93" s="35"/>
      <c r="F93" s="35"/>
      <c r="G93" s="35"/>
      <c r="H93" s="35"/>
      <c r="I93" s="35"/>
      <c r="J93" s="176">
        <f>BK93</f>
        <v>0</v>
      </c>
      <c r="K93" s="35"/>
      <c r="L93" s="36"/>
      <c r="M93" s="87"/>
      <c r="N93" s="88"/>
      <c r="O93" s="88"/>
      <c r="P93" s="177">
        <f>P94+P134</f>
        <v>0</v>
      </c>
      <c r="Q93" s="88"/>
      <c r="R93" s="177">
        <f>R94+R134</f>
        <v>3766.671875</v>
      </c>
      <c r="S93" s="88"/>
      <c r="T93" s="178">
        <f>T94+T134</f>
        <v>0</v>
      </c>
      <c r="AT93" s="16" t="s">
        <v>73</v>
      </c>
      <c r="AU93" s="16" t="s">
        <v>115</v>
      </c>
      <c r="BK93" s="179">
        <f>BK94+BK134</f>
        <v>0</v>
      </c>
    </row>
    <row r="94" s="10" customFormat="1" ht="25.92" customHeight="1">
      <c r="B94" s="180"/>
      <c r="C94" s="181"/>
      <c r="D94" s="182" t="s">
        <v>73</v>
      </c>
      <c r="E94" s="183" t="s">
        <v>134</v>
      </c>
      <c r="F94" s="183" t="s">
        <v>135</v>
      </c>
      <c r="G94" s="181"/>
      <c r="H94" s="181"/>
      <c r="I94" s="181"/>
      <c r="J94" s="184">
        <f>BK94</f>
        <v>0</v>
      </c>
      <c r="K94" s="181"/>
      <c r="L94" s="185"/>
      <c r="M94" s="186"/>
      <c r="N94" s="187"/>
      <c r="O94" s="187"/>
      <c r="P94" s="188">
        <f>P95+P99+P116+P126</f>
        <v>0</v>
      </c>
      <c r="Q94" s="187"/>
      <c r="R94" s="188">
        <f>R95+R99+R116+R126</f>
        <v>3766.671875</v>
      </c>
      <c r="S94" s="187"/>
      <c r="T94" s="189">
        <f>T95+T99+T116+T126</f>
        <v>0</v>
      </c>
      <c r="AR94" s="190" t="s">
        <v>82</v>
      </c>
      <c r="AT94" s="191" t="s">
        <v>73</v>
      </c>
      <c r="AU94" s="191" t="s">
        <v>74</v>
      </c>
      <c r="AY94" s="190" t="s">
        <v>136</v>
      </c>
      <c r="BK94" s="192">
        <f>BK95+BK99+BK116+BK126</f>
        <v>0</v>
      </c>
    </row>
    <row r="95" s="10" customFormat="1" ht="22.8" customHeight="1">
      <c r="B95" s="180"/>
      <c r="C95" s="181"/>
      <c r="D95" s="182" t="s">
        <v>73</v>
      </c>
      <c r="E95" s="193" t="s">
        <v>82</v>
      </c>
      <c r="F95" s="193" t="s">
        <v>137</v>
      </c>
      <c r="G95" s="181"/>
      <c r="H95" s="181"/>
      <c r="I95" s="181"/>
      <c r="J95" s="194">
        <f>BK95</f>
        <v>0</v>
      </c>
      <c r="K95" s="181"/>
      <c r="L95" s="185"/>
      <c r="M95" s="186"/>
      <c r="N95" s="187"/>
      <c r="O95" s="187"/>
      <c r="P95" s="188">
        <f>SUM(P96:P98)</f>
        <v>0</v>
      </c>
      <c r="Q95" s="187"/>
      <c r="R95" s="188">
        <f>SUM(R96:R98)</f>
        <v>0.80437499999999995</v>
      </c>
      <c r="S95" s="187"/>
      <c r="T95" s="189">
        <f>SUM(T96:T98)</f>
        <v>0</v>
      </c>
      <c r="AR95" s="190" t="s">
        <v>82</v>
      </c>
      <c r="AT95" s="191" t="s">
        <v>73</v>
      </c>
      <c r="AU95" s="191" t="s">
        <v>82</v>
      </c>
      <c r="AY95" s="190" t="s">
        <v>136</v>
      </c>
      <c r="BK95" s="192">
        <f>SUM(BK96:BK98)</f>
        <v>0</v>
      </c>
    </row>
    <row r="96" s="1" customFormat="1" ht="16.5" customHeight="1">
      <c r="B96" s="34"/>
      <c r="C96" s="195" t="s">
        <v>82</v>
      </c>
      <c r="D96" s="195" t="s">
        <v>138</v>
      </c>
      <c r="E96" s="196" t="s">
        <v>252</v>
      </c>
      <c r="F96" s="197" t="s">
        <v>253</v>
      </c>
      <c r="G96" s="198" t="s">
        <v>149</v>
      </c>
      <c r="H96" s="199">
        <v>6187.5</v>
      </c>
      <c r="I96" s="200">
        <v>0</v>
      </c>
      <c r="J96" s="200">
        <f>ROUND(I96*H96,2)</f>
        <v>0</v>
      </c>
      <c r="K96" s="197" t="s">
        <v>142</v>
      </c>
      <c r="L96" s="36"/>
      <c r="M96" s="73" t="s">
        <v>1</v>
      </c>
      <c r="N96" s="201" t="s">
        <v>45</v>
      </c>
      <c r="O96" s="202">
        <v>0</v>
      </c>
      <c r="P96" s="202">
        <f>O96*H96</f>
        <v>0</v>
      </c>
      <c r="Q96" s="202">
        <v>0.00012999999999999999</v>
      </c>
      <c r="R96" s="202">
        <f>Q96*H96</f>
        <v>0.80437499999999995</v>
      </c>
      <c r="S96" s="202">
        <v>0</v>
      </c>
      <c r="T96" s="203">
        <f>S96*H96</f>
        <v>0</v>
      </c>
      <c r="AR96" s="16" t="s">
        <v>143</v>
      </c>
      <c r="AT96" s="16" t="s">
        <v>138</v>
      </c>
      <c r="AU96" s="16" t="s">
        <v>94</v>
      </c>
      <c r="AY96" s="16" t="s">
        <v>136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6" t="s">
        <v>82</v>
      </c>
      <c r="BK96" s="204">
        <f>ROUND(I96*H96,2)</f>
        <v>0</v>
      </c>
      <c r="BL96" s="16" t="s">
        <v>143</v>
      </c>
      <c r="BM96" s="16" t="s">
        <v>254</v>
      </c>
    </row>
    <row r="97" s="1" customFormat="1">
      <c r="B97" s="34"/>
      <c r="C97" s="35"/>
      <c r="D97" s="207" t="s">
        <v>151</v>
      </c>
      <c r="E97" s="35"/>
      <c r="F97" s="216" t="s">
        <v>255</v>
      </c>
      <c r="G97" s="35"/>
      <c r="H97" s="35"/>
      <c r="I97" s="35"/>
      <c r="J97" s="35"/>
      <c r="K97" s="35"/>
      <c r="L97" s="36"/>
      <c r="M97" s="217"/>
      <c r="N97" s="75"/>
      <c r="O97" s="75"/>
      <c r="P97" s="75"/>
      <c r="Q97" s="75"/>
      <c r="R97" s="75"/>
      <c r="S97" s="75"/>
      <c r="T97" s="76"/>
      <c r="AT97" s="16" t="s">
        <v>151</v>
      </c>
      <c r="AU97" s="16" t="s">
        <v>94</v>
      </c>
    </row>
    <row r="98" s="11" customFormat="1">
      <c r="B98" s="205"/>
      <c r="C98" s="206"/>
      <c r="D98" s="207" t="s">
        <v>145</v>
      </c>
      <c r="E98" s="208" t="s">
        <v>1</v>
      </c>
      <c r="F98" s="209" t="s">
        <v>256</v>
      </c>
      <c r="G98" s="206"/>
      <c r="H98" s="210">
        <v>6187.5</v>
      </c>
      <c r="I98" s="206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145</v>
      </c>
      <c r="AU98" s="215" t="s">
        <v>94</v>
      </c>
      <c r="AV98" s="11" t="s">
        <v>94</v>
      </c>
      <c r="AW98" s="11" t="s">
        <v>35</v>
      </c>
      <c r="AX98" s="11" t="s">
        <v>82</v>
      </c>
      <c r="AY98" s="215" t="s">
        <v>136</v>
      </c>
    </row>
    <row r="99" s="10" customFormat="1" ht="22.8" customHeight="1">
      <c r="B99" s="180"/>
      <c r="C99" s="181"/>
      <c r="D99" s="182" t="s">
        <v>73</v>
      </c>
      <c r="E99" s="193" t="s">
        <v>165</v>
      </c>
      <c r="F99" s="193" t="s">
        <v>257</v>
      </c>
      <c r="G99" s="181"/>
      <c r="H99" s="181"/>
      <c r="I99" s="181"/>
      <c r="J99" s="194">
        <f>BK99</f>
        <v>0</v>
      </c>
      <c r="K99" s="181"/>
      <c r="L99" s="185"/>
      <c r="M99" s="186"/>
      <c r="N99" s="187"/>
      <c r="O99" s="187"/>
      <c r="P99" s="188">
        <f>SUM(P100:P115)</f>
        <v>0</v>
      </c>
      <c r="Q99" s="187"/>
      <c r="R99" s="188">
        <f>SUM(R100:R115)</f>
        <v>3764.8775000000001</v>
      </c>
      <c r="S99" s="187"/>
      <c r="T99" s="189">
        <f>SUM(T100:T115)</f>
        <v>0</v>
      </c>
      <c r="AR99" s="190" t="s">
        <v>82</v>
      </c>
      <c r="AT99" s="191" t="s">
        <v>73</v>
      </c>
      <c r="AU99" s="191" t="s">
        <v>82</v>
      </c>
      <c r="AY99" s="190" t="s">
        <v>136</v>
      </c>
      <c r="BK99" s="192">
        <f>SUM(BK100:BK115)</f>
        <v>0</v>
      </c>
    </row>
    <row r="100" s="1" customFormat="1" ht="16.5" customHeight="1">
      <c r="B100" s="34"/>
      <c r="C100" s="195" t="s">
        <v>94</v>
      </c>
      <c r="D100" s="195" t="s">
        <v>138</v>
      </c>
      <c r="E100" s="196" t="s">
        <v>258</v>
      </c>
      <c r="F100" s="197" t="s">
        <v>259</v>
      </c>
      <c r="G100" s="198" t="s">
        <v>149</v>
      </c>
      <c r="H100" s="199">
        <v>1687.5</v>
      </c>
      <c r="I100" s="200">
        <v>0</v>
      </c>
      <c r="J100" s="200">
        <f>ROUND(I100*H100,2)</f>
        <v>0</v>
      </c>
      <c r="K100" s="197" t="s">
        <v>142</v>
      </c>
      <c r="L100" s="36"/>
      <c r="M100" s="73" t="s">
        <v>1</v>
      </c>
      <c r="N100" s="201" t="s">
        <v>45</v>
      </c>
      <c r="O100" s="202">
        <v>0</v>
      </c>
      <c r="P100" s="202">
        <f>O100*H100</f>
        <v>0</v>
      </c>
      <c r="Q100" s="202">
        <v>0.18776000000000001</v>
      </c>
      <c r="R100" s="202">
        <f>Q100*H100</f>
        <v>316.84500000000003</v>
      </c>
      <c r="S100" s="202">
        <v>0</v>
      </c>
      <c r="T100" s="203">
        <f>S100*H100</f>
        <v>0</v>
      </c>
      <c r="AR100" s="16" t="s">
        <v>143</v>
      </c>
      <c r="AT100" s="16" t="s">
        <v>138</v>
      </c>
      <c r="AU100" s="16" t="s">
        <v>94</v>
      </c>
      <c r="AY100" s="16" t="s">
        <v>136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6" t="s">
        <v>82</v>
      </c>
      <c r="BK100" s="204">
        <f>ROUND(I100*H100,2)</f>
        <v>0</v>
      </c>
      <c r="BL100" s="16" t="s">
        <v>143</v>
      </c>
      <c r="BM100" s="16" t="s">
        <v>260</v>
      </c>
    </row>
    <row r="101" s="11" customFormat="1">
      <c r="B101" s="205"/>
      <c r="C101" s="206"/>
      <c r="D101" s="207" t="s">
        <v>145</v>
      </c>
      <c r="E101" s="208" t="s">
        <v>1</v>
      </c>
      <c r="F101" s="209" t="s">
        <v>261</v>
      </c>
      <c r="G101" s="206"/>
      <c r="H101" s="210">
        <v>1687.5</v>
      </c>
      <c r="I101" s="206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145</v>
      </c>
      <c r="AU101" s="215" t="s">
        <v>94</v>
      </c>
      <c r="AV101" s="11" t="s">
        <v>94</v>
      </c>
      <c r="AW101" s="11" t="s">
        <v>35</v>
      </c>
      <c r="AX101" s="11" t="s">
        <v>82</v>
      </c>
      <c r="AY101" s="215" t="s">
        <v>136</v>
      </c>
    </row>
    <row r="102" s="1" customFormat="1" ht="16.5" customHeight="1">
      <c r="B102" s="34"/>
      <c r="C102" s="195" t="s">
        <v>154</v>
      </c>
      <c r="D102" s="195" t="s">
        <v>138</v>
      </c>
      <c r="E102" s="196" t="s">
        <v>262</v>
      </c>
      <c r="F102" s="197" t="s">
        <v>263</v>
      </c>
      <c r="G102" s="198" t="s">
        <v>157</v>
      </c>
      <c r="H102" s="199">
        <v>1856.25</v>
      </c>
      <c r="I102" s="200">
        <v>0</v>
      </c>
      <c r="J102" s="200">
        <f>ROUND(I102*H102,2)</f>
        <v>0</v>
      </c>
      <c r="K102" s="197" t="s">
        <v>142</v>
      </c>
      <c r="L102" s="36"/>
      <c r="M102" s="73" t="s">
        <v>1</v>
      </c>
      <c r="N102" s="201" t="s">
        <v>45</v>
      </c>
      <c r="O102" s="202">
        <v>0</v>
      </c>
      <c r="P102" s="202">
        <f>O102*H102</f>
        <v>0</v>
      </c>
      <c r="Q102" s="202">
        <v>1.8500000000000001</v>
      </c>
      <c r="R102" s="202">
        <f>Q102*H102</f>
        <v>3434.0625</v>
      </c>
      <c r="S102" s="202">
        <v>0</v>
      </c>
      <c r="T102" s="203">
        <f>S102*H102</f>
        <v>0</v>
      </c>
      <c r="AR102" s="16" t="s">
        <v>143</v>
      </c>
      <c r="AT102" s="16" t="s">
        <v>138</v>
      </c>
      <c r="AU102" s="16" t="s">
        <v>94</v>
      </c>
      <c r="AY102" s="16" t="s">
        <v>136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6" t="s">
        <v>82</v>
      </c>
      <c r="BK102" s="204">
        <f>ROUND(I102*H102,2)</f>
        <v>0</v>
      </c>
      <c r="BL102" s="16" t="s">
        <v>143</v>
      </c>
      <c r="BM102" s="16" t="s">
        <v>264</v>
      </c>
    </row>
    <row r="103" s="1" customFormat="1">
      <c r="B103" s="34"/>
      <c r="C103" s="35"/>
      <c r="D103" s="207" t="s">
        <v>151</v>
      </c>
      <c r="E103" s="35"/>
      <c r="F103" s="216" t="s">
        <v>265</v>
      </c>
      <c r="G103" s="35"/>
      <c r="H103" s="35"/>
      <c r="I103" s="35"/>
      <c r="J103" s="35"/>
      <c r="K103" s="35"/>
      <c r="L103" s="36"/>
      <c r="M103" s="217"/>
      <c r="N103" s="75"/>
      <c r="O103" s="75"/>
      <c r="P103" s="75"/>
      <c r="Q103" s="75"/>
      <c r="R103" s="75"/>
      <c r="S103" s="75"/>
      <c r="T103" s="76"/>
      <c r="AT103" s="16" t="s">
        <v>151</v>
      </c>
      <c r="AU103" s="16" t="s">
        <v>94</v>
      </c>
    </row>
    <row r="104" s="11" customFormat="1">
      <c r="B104" s="205"/>
      <c r="C104" s="206"/>
      <c r="D104" s="207" t="s">
        <v>145</v>
      </c>
      <c r="E104" s="208" t="s">
        <v>1</v>
      </c>
      <c r="F104" s="209" t="s">
        <v>266</v>
      </c>
      <c r="G104" s="206"/>
      <c r="H104" s="210">
        <v>1856.25</v>
      </c>
      <c r="I104" s="206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145</v>
      </c>
      <c r="AU104" s="215" t="s">
        <v>94</v>
      </c>
      <c r="AV104" s="11" t="s">
        <v>94</v>
      </c>
      <c r="AW104" s="11" t="s">
        <v>35</v>
      </c>
      <c r="AX104" s="11" t="s">
        <v>82</v>
      </c>
      <c r="AY104" s="215" t="s">
        <v>136</v>
      </c>
    </row>
    <row r="105" s="1" customFormat="1" ht="16.5" customHeight="1">
      <c r="B105" s="34"/>
      <c r="C105" s="195" t="s">
        <v>143</v>
      </c>
      <c r="D105" s="195" t="s">
        <v>138</v>
      </c>
      <c r="E105" s="196" t="s">
        <v>267</v>
      </c>
      <c r="F105" s="197" t="s">
        <v>268</v>
      </c>
      <c r="G105" s="198" t="s">
        <v>182</v>
      </c>
      <c r="H105" s="199">
        <v>11000</v>
      </c>
      <c r="I105" s="200">
        <v>0</v>
      </c>
      <c r="J105" s="200">
        <f>ROUND(I105*H105,2)</f>
        <v>0</v>
      </c>
      <c r="K105" s="197" t="s">
        <v>142</v>
      </c>
      <c r="L105" s="36"/>
      <c r="M105" s="73" t="s">
        <v>1</v>
      </c>
      <c r="N105" s="201" t="s">
        <v>45</v>
      </c>
      <c r="O105" s="202">
        <v>0</v>
      </c>
      <c r="P105" s="202">
        <f>O105*H105</f>
        <v>0</v>
      </c>
      <c r="Q105" s="202">
        <v>0.0012700000000000001</v>
      </c>
      <c r="R105" s="202">
        <f>Q105*H105</f>
        <v>13.970000000000001</v>
      </c>
      <c r="S105" s="202">
        <v>0</v>
      </c>
      <c r="T105" s="203">
        <f>S105*H105</f>
        <v>0</v>
      </c>
      <c r="AR105" s="16" t="s">
        <v>143</v>
      </c>
      <c r="AT105" s="16" t="s">
        <v>138</v>
      </c>
      <c r="AU105" s="16" t="s">
        <v>94</v>
      </c>
      <c r="AY105" s="16" t="s">
        <v>136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6" t="s">
        <v>82</v>
      </c>
      <c r="BK105" s="204">
        <f>ROUND(I105*H105,2)</f>
        <v>0</v>
      </c>
      <c r="BL105" s="16" t="s">
        <v>143</v>
      </c>
      <c r="BM105" s="16" t="s">
        <v>269</v>
      </c>
    </row>
    <row r="106" s="1" customFormat="1">
      <c r="B106" s="34"/>
      <c r="C106" s="35"/>
      <c r="D106" s="207" t="s">
        <v>151</v>
      </c>
      <c r="E106" s="35"/>
      <c r="F106" s="216" t="s">
        <v>270</v>
      </c>
      <c r="G106" s="35"/>
      <c r="H106" s="35"/>
      <c r="I106" s="35"/>
      <c r="J106" s="35"/>
      <c r="K106" s="35"/>
      <c r="L106" s="36"/>
      <c r="M106" s="217"/>
      <c r="N106" s="75"/>
      <c r="O106" s="75"/>
      <c r="P106" s="75"/>
      <c r="Q106" s="75"/>
      <c r="R106" s="75"/>
      <c r="S106" s="75"/>
      <c r="T106" s="76"/>
      <c r="AT106" s="16" t="s">
        <v>151</v>
      </c>
      <c r="AU106" s="16" t="s">
        <v>94</v>
      </c>
    </row>
    <row r="107" s="1" customFormat="1" ht="16.5" customHeight="1">
      <c r="B107" s="34"/>
      <c r="C107" s="195" t="s">
        <v>165</v>
      </c>
      <c r="D107" s="195" t="s">
        <v>138</v>
      </c>
      <c r="E107" s="196" t="s">
        <v>271</v>
      </c>
      <c r="F107" s="197" t="s">
        <v>272</v>
      </c>
      <c r="G107" s="198" t="s">
        <v>149</v>
      </c>
      <c r="H107" s="199">
        <v>6373.125</v>
      </c>
      <c r="I107" s="200">
        <v>0</v>
      </c>
      <c r="J107" s="200">
        <f>ROUND(I107*H107,2)</f>
        <v>0</v>
      </c>
      <c r="K107" s="197" t="s">
        <v>142</v>
      </c>
      <c r="L107" s="36"/>
      <c r="M107" s="73" t="s">
        <v>1</v>
      </c>
      <c r="N107" s="201" t="s">
        <v>45</v>
      </c>
      <c r="O107" s="202">
        <v>0</v>
      </c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16" t="s">
        <v>143</v>
      </c>
      <c r="AT107" s="16" t="s">
        <v>138</v>
      </c>
      <c r="AU107" s="16" t="s">
        <v>94</v>
      </c>
      <c r="AY107" s="16" t="s">
        <v>136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6" t="s">
        <v>82</v>
      </c>
      <c r="BK107" s="204">
        <f>ROUND(I107*H107,2)</f>
        <v>0</v>
      </c>
      <c r="BL107" s="16" t="s">
        <v>143</v>
      </c>
      <c r="BM107" s="16" t="s">
        <v>273</v>
      </c>
    </row>
    <row r="108" s="1" customFormat="1">
      <c r="B108" s="34"/>
      <c r="C108" s="35"/>
      <c r="D108" s="207" t="s">
        <v>151</v>
      </c>
      <c r="E108" s="35"/>
      <c r="F108" s="216" t="s">
        <v>274</v>
      </c>
      <c r="G108" s="35"/>
      <c r="H108" s="35"/>
      <c r="I108" s="35"/>
      <c r="J108" s="35"/>
      <c r="K108" s="35"/>
      <c r="L108" s="36"/>
      <c r="M108" s="217"/>
      <c r="N108" s="75"/>
      <c r="O108" s="75"/>
      <c r="P108" s="75"/>
      <c r="Q108" s="75"/>
      <c r="R108" s="75"/>
      <c r="S108" s="75"/>
      <c r="T108" s="76"/>
      <c r="AT108" s="16" t="s">
        <v>151</v>
      </c>
      <c r="AU108" s="16" t="s">
        <v>94</v>
      </c>
    </row>
    <row r="109" s="1" customFormat="1" ht="16.5" customHeight="1">
      <c r="B109" s="34"/>
      <c r="C109" s="195" t="s">
        <v>171</v>
      </c>
      <c r="D109" s="195" t="s">
        <v>138</v>
      </c>
      <c r="E109" s="196" t="s">
        <v>275</v>
      </c>
      <c r="F109" s="197" t="s">
        <v>276</v>
      </c>
      <c r="G109" s="198" t="s">
        <v>149</v>
      </c>
      <c r="H109" s="199">
        <v>6373.125</v>
      </c>
      <c r="I109" s="200">
        <v>0</v>
      </c>
      <c r="J109" s="200">
        <f>ROUND(I109*H109,2)</f>
        <v>0</v>
      </c>
      <c r="K109" s="197" t="s">
        <v>142</v>
      </c>
      <c r="L109" s="36"/>
      <c r="M109" s="73" t="s">
        <v>1</v>
      </c>
      <c r="N109" s="201" t="s">
        <v>45</v>
      </c>
      <c r="O109" s="202">
        <v>0</v>
      </c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16" t="s">
        <v>143</v>
      </c>
      <c r="AT109" s="16" t="s">
        <v>138</v>
      </c>
      <c r="AU109" s="16" t="s">
        <v>94</v>
      </c>
      <c r="AY109" s="16" t="s">
        <v>136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6" t="s">
        <v>82</v>
      </c>
      <c r="BK109" s="204">
        <f>ROUND(I109*H109,2)</f>
        <v>0</v>
      </c>
      <c r="BL109" s="16" t="s">
        <v>143</v>
      </c>
      <c r="BM109" s="16" t="s">
        <v>277</v>
      </c>
    </row>
    <row r="110" s="1" customFormat="1">
      <c r="B110" s="34"/>
      <c r="C110" s="35"/>
      <c r="D110" s="207" t="s">
        <v>151</v>
      </c>
      <c r="E110" s="35"/>
      <c r="F110" s="216" t="s">
        <v>278</v>
      </c>
      <c r="G110" s="35"/>
      <c r="H110" s="35"/>
      <c r="I110" s="35"/>
      <c r="J110" s="35"/>
      <c r="K110" s="35"/>
      <c r="L110" s="36"/>
      <c r="M110" s="217"/>
      <c r="N110" s="75"/>
      <c r="O110" s="75"/>
      <c r="P110" s="75"/>
      <c r="Q110" s="75"/>
      <c r="R110" s="75"/>
      <c r="S110" s="75"/>
      <c r="T110" s="76"/>
      <c r="AT110" s="16" t="s">
        <v>151</v>
      </c>
      <c r="AU110" s="16" t="s">
        <v>94</v>
      </c>
    </row>
    <row r="111" s="1" customFormat="1" ht="16.5" customHeight="1">
      <c r="B111" s="34"/>
      <c r="C111" s="195" t="s">
        <v>179</v>
      </c>
      <c r="D111" s="195" t="s">
        <v>138</v>
      </c>
      <c r="E111" s="196" t="s">
        <v>279</v>
      </c>
      <c r="F111" s="197" t="s">
        <v>280</v>
      </c>
      <c r="G111" s="198" t="s">
        <v>149</v>
      </c>
      <c r="H111" s="199">
        <v>6187.5</v>
      </c>
      <c r="I111" s="200">
        <v>0</v>
      </c>
      <c r="J111" s="200">
        <f>ROUND(I111*H111,2)</f>
        <v>0</v>
      </c>
      <c r="K111" s="197" t="s">
        <v>142</v>
      </c>
      <c r="L111" s="36"/>
      <c r="M111" s="73" t="s">
        <v>1</v>
      </c>
      <c r="N111" s="201" t="s">
        <v>45</v>
      </c>
      <c r="O111" s="202">
        <v>0</v>
      </c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16" t="s">
        <v>143</v>
      </c>
      <c r="AT111" s="16" t="s">
        <v>138</v>
      </c>
      <c r="AU111" s="16" t="s">
        <v>94</v>
      </c>
      <c r="AY111" s="16" t="s">
        <v>136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6" t="s">
        <v>82</v>
      </c>
      <c r="BK111" s="204">
        <f>ROUND(I111*H111,2)</f>
        <v>0</v>
      </c>
      <c r="BL111" s="16" t="s">
        <v>143</v>
      </c>
      <c r="BM111" s="16" t="s">
        <v>281</v>
      </c>
    </row>
    <row r="112" s="1" customFormat="1">
      <c r="B112" s="34"/>
      <c r="C112" s="35"/>
      <c r="D112" s="207" t="s">
        <v>151</v>
      </c>
      <c r="E112" s="35"/>
      <c r="F112" s="216" t="s">
        <v>282</v>
      </c>
      <c r="G112" s="35"/>
      <c r="H112" s="35"/>
      <c r="I112" s="35"/>
      <c r="J112" s="35"/>
      <c r="K112" s="35"/>
      <c r="L112" s="36"/>
      <c r="M112" s="217"/>
      <c r="N112" s="75"/>
      <c r="O112" s="75"/>
      <c r="P112" s="75"/>
      <c r="Q112" s="75"/>
      <c r="R112" s="75"/>
      <c r="S112" s="75"/>
      <c r="T112" s="76"/>
      <c r="AT112" s="16" t="s">
        <v>151</v>
      </c>
      <c r="AU112" s="16" t="s">
        <v>94</v>
      </c>
    </row>
    <row r="113" s="1" customFormat="1" ht="16.5" customHeight="1">
      <c r="B113" s="34"/>
      <c r="C113" s="195" t="s">
        <v>187</v>
      </c>
      <c r="D113" s="195" t="s">
        <v>138</v>
      </c>
      <c r="E113" s="196" t="s">
        <v>283</v>
      </c>
      <c r="F113" s="197" t="s">
        <v>284</v>
      </c>
      <c r="G113" s="198" t="s">
        <v>149</v>
      </c>
      <c r="H113" s="199">
        <v>6373.125</v>
      </c>
      <c r="I113" s="200">
        <v>0</v>
      </c>
      <c r="J113" s="200">
        <f>ROUND(I113*H113,2)</f>
        <v>0</v>
      </c>
      <c r="K113" s="197" t="s">
        <v>142</v>
      </c>
      <c r="L113" s="36"/>
      <c r="M113" s="73" t="s">
        <v>1</v>
      </c>
      <c r="N113" s="201" t="s">
        <v>45</v>
      </c>
      <c r="O113" s="202">
        <v>0</v>
      </c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16" t="s">
        <v>143</v>
      </c>
      <c r="AT113" s="16" t="s">
        <v>138</v>
      </c>
      <c r="AU113" s="16" t="s">
        <v>94</v>
      </c>
      <c r="AY113" s="16" t="s">
        <v>136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6" t="s">
        <v>82</v>
      </c>
      <c r="BK113" s="204">
        <f>ROUND(I113*H113,2)</f>
        <v>0</v>
      </c>
      <c r="BL113" s="16" t="s">
        <v>143</v>
      </c>
      <c r="BM113" s="16" t="s">
        <v>285</v>
      </c>
    </row>
    <row r="114" s="1" customFormat="1">
      <c r="B114" s="34"/>
      <c r="C114" s="35"/>
      <c r="D114" s="207" t="s">
        <v>151</v>
      </c>
      <c r="E114" s="35"/>
      <c r="F114" s="216" t="s">
        <v>286</v>
      </c>
      <c r="G114" s="35"/>
      <c r="H114" s="35"/>
      <c r="I114" s="35"/>
      <c r="J114" s="35"/>
      <c r="K114" s="35"/>
      <c r="L114" s="36"/>
      <c r="M114" s="217"/>
      <c r="N114" s="75"/>
      <c r="O114" s="75"/>
      <c r="P114" s="75"/>
      <c r="Q114" s="75"/>
      <c r="R114" s="75"/>
      <c r="S114" s="75"/>
      <c r="T114" s="76"/>
      <c r="AT114" s="16" t="s">
        <v>151</v>
      </c>
      <c r="AU114" s="16" t="s">
        <v>94</v>
      </c>
    </row>
    <row r="115" s="11" customFormat="1">
      <c r="B115" s="205"/>
      <c r="C115" s="206"/>
      <c r="D115" s="207" t="s">
        <v>145</v>
      </c>
      <c r="E115" s="206"/>
      <c r="F115" s="209" t="s">
        <v>287</v>
      </c>
      <c r="G115" s="206"/>
      <c r="H115" s="210">
        <v>6373.125</v>
      </c>
      <c r="I115" s="206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145</v>
      </c>
      <c r="AU115" s="215" t="s">
        <v>94</v>
      </c>
      <c r="AV115" s="11" t="s">
        <v>94</v>
      </c>
      <c r="AW115" s="11" t="s">
        <v>4</v>
      </c>
      <c r="AX115" s="11" t="s">
        <v>82</v>
      </c>
      <c r="AY115" s="215" t="s">
        <v>136</v>
      </c>
    </row>
    <row r="116" s="10" customFormat="1" ht="22.8" customHeight="1">
      <c r="B116" s="180"/>
      <c r="C116" s="181"/>
      <c r="D116" s="182" t="s">
        <v>73</v>
      </c>
      <c r="E116" s="193" t="s">
        <v>177</v>
      </c>
      <c r="F116" s="193" t="s">
        <v>178</v>
      </c>
      <c r="G116" s="181"/>
      <c r="H116" s="181"/>
      <c r="I116" s="181"/>
      <c r="J116" s="194">
        <f>BK116</f>
        <v>0</v>
      </c>
      <c r="K116" s="181"/>
      <c r="L116" s="185"/>
      <c r="M116" s="186"/>
      <c r="N116" s="187"/>
      <c r="O116" s="187"/>
      <c r="P116" s="188">
        <f>SUM(P117:P125)</f>
        <v>0</v>
      </c>
      <c r="Q116" s="187"/>
      <c r="R116" s="188">
        <f>SUM(R117:R125)</f>
        <v>0.98999999999999999</v>
      </c>
      <c r="S116" s="187"/>
      <c r="T116" s="189">
        <f>SUM(T117:T125)</f>
        <v>0</v>
      </c>
      <c r="AR116" s="190" t="s">
        <v>82</v>
      </c>
      <c r="AT116" s="191" t="s">
        <v>73</v>
      </c>
      <c r="AU116" s="191" t="s">
        <v>82</v>
      </c>
      <c r="AY116" s="190" t="s">
        <v>136</v>
      </c>
      <c r="BK116" s="192">
        <f>SUM(BK117:BK125)</f>
        <v>0</v>
      </c>
    </row>
    <row r="117" s="1" customFormat="1" ht="16.5" customHeight="1">
      <c r="B117" s="34"/>
      <c r="C117" s="195" t="s">
        <v>177</v>
      </c>
      <c r="D117" s="195" t="s">
        <v>138</v>
      </c>
      <c r="E117" s="196" t="s">
        <v>288</v>
      </c>
      <c r="F117" s="197" t="s">
        <v>289</v>
      </c>
      <c r="G117" s="198" t="s">
        <v>182</v>
      </c>
      <c r="H117" s="199">
        <v>2250</v>
      </c>
      <c r="I117" s="200">
        <v>0</v>
      </c>
      <c r="J117" s="200">
        <f>ROUND(I117*H117,2)</f>
        <v>0</v>
      </c>
      <c r="K117" s="197" t="s">
        <v>142</v>
      </c>
      <c r="L117" s="36"/>
      <c r="M117" s="73" t="s">
        <v>1</v>
      </c>
      <c r="N117" s="201" t="s">
        <v>45</v>
      </c>
      <c r="O117" s="202">
        <v>0</v>
      </c>
      <c r="P117" s="202">
        <f>O117*H117</f>
        <v>0</v>
      </c>
      <c r="Q117" s="202">
        <v>0.00011</v>
      </c>
      <c r="R117" s="202">
        <f>Q117*H117</f>
        <v>0.2475</v>
      </c>
      <c r="S117" s="202">
        <v>0</v>
      </c>
      <c r="T117" s="203">
        <f>S117*H117</f>
        <v>0</v>
      </c>
      <c r="AR117" s="16" t="s">
        <v>143</v>
      </c>
      <c r="AT117" s="16" t="s">
        <v>138</v>
      </c>
      <c r="AU117" s="16" t="s">
        <v>94</v>
      </c>
      <c r="AY117" s="16" t="s">
        <v>136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16" t="s">
        <v>82</v>
      </c>
      <c r="BK117" s="204">
        <f>ROUND(I117*H117,2)</f>
        <v>0</v>
      </c>
      <c r="BL117" s="16" t="s">
        <v>143</v>
      </c>
      <c r="BM117" s="16" t="s">
        <v>290</v>
      </c>
    </row>
    <row r="118" s="1" customFormat="1">
      <c r="B118" s="34"/>
      <c r="C118" s="35"/>
      <c r="D118" s="207" t="s">
        <v>151</v>
      </c>
      <c r="E118" s="35"/>
      <c r="F118" s="216" t="s">
        <v>291</v>
      </c>
      <c r="G118" s="35"/>
      <c r="H118" s="35"/>
      <c r="I118" s="35"/>
      <c r="J118" s="35"/>
      <c r="K118" s="35"/>
      <c r="L118" s="36"/>
      <c r="M118" s="217"/>
      <c r="N118" s="75"/>
      <c r="O118" s="75"/>
      <c r="P118" s="75"/>
      <c r="Q118" s="75"/>
      <c r="R118" s="75"/>
      <c r="S118" s="75"/>
      <c r="T118" s="76"/>
      <c r="AT118" s="16" t="s">
        <v>151</v>
      </c>
      <c r="AU118" s="16" t="s">
        <v>94</v>
      </c>
    </row>
    <row r="119" s="11" customFormat="1">
      <c r="B119" s="205"/>
      <c r="C119" s="206"/>
      <c r="D119" s="207" t="s">
        <v>145</v>
      </c>
      <c r="E119" s="208" t="s">
        <v>1</v>
      </c>
      <c r="F119" s="209" t="s">
        <v>292</v>
      </c>
      <c r="G119" s="206"/>
      <c r="H119" s="210">
        <v>2250</v>
      </c>
      <c r="I119" s="206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145</v>
      </c>
      <c r="AU119" s="215" t="s">
        <v>94</v>
      </c>
      <c r="AV119" s="11" t="s">
        <v>94</v>
      </c>
      <c r="AW119" s="11" t="s">
        <v>35</v>
      </c>
      <c r="AX119" s="11" t="s">
        <v>82</v>
      </c>
      <c r="AY119" s="215" t="s">
        <v>136</v>
      </c>
    </row>
    <row r="120" s="1" customFormat="1" ht="16.5" customHeight="1">
      <c r="B120" s="34"/>
      <c r="C120" s="195" t="s">
        <v>293</v>
      </c>
      <c r="D120" s="195" t="s">
        <v>138</v>
      </c>
      <c r="E120" s="196" t="s">
        <v>294</v>
      </c>
      <c r="F120" s="197" t="s">
        <v>295</v>
      </c>
      <c r="G120" s="198" t="s">
        <v>182</v>
      </c>
      <c r="H120" s="199">
        <v>2250</v>
      </c>
      <c r="I120" s="200">
        <v>0</v>
      </c>
      <c r="J120" s="200">
        <f>ROUND(I120*H120,2)</f>
        <v>0</v>
      </c>
      <c r="K120" s="197" t="s">
        <v>142</v>
      </c>
      <c r="L120" s="36"/>
      <c r="M120" s="73" t="s">
        <v>1</v>
      </c>
      <c r="N120" s="201" t="s">
        <v>45</v>
      </c>
      <c r="O120" s="202">
        <v>0</v>
      </c>
      <c r="P120" s="202">
        <f>O120*H120</f>
        <v>0</v>
      </c>
      <c r="Q120" s="202">
        <v>0.00033</v>
      </c>
      <c r="R120" s="202">
        <f>Q120*H120</f>
        <v>0.74250000000000005</v>
      </c>
      <c r="S120" s="202">
        <v>0</v>
      </c>
      <c r="T120" s="203">
        <f>S120*H120</f>
        <v>0</v>
      </c>
      <c r="AR120" s="16" t="s">
        <v>143</v>
      </c>
      <c r="AT120" s="16" t="s">
        <v>138</v>
      </c>
      <c r="AU120" s="16" t="s">
        <v>94</v>
      </c>
      <c r="AY120" s="16" t="s">
        <v>136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6" t="s">
        <v>82</v>
      </c>
      <c r="BK120" s="204">
        <f>ROUND(I120*H120,2)</f>
        <v>0</v>
      </c>
      <c r="BL120" s="16" t="s">
        <v>143</v>
      </c>
      <c r="BM120" s="16" t="s">
        <v>296</v>
      </c>
    </row>
    <row r="121" s="1" customFormat="1">
      <c r="B121" s="34"/>
      <c r="C121" s="35"/>
      <c r="D121" s="207" t="s">
        <v>151</v>
      </c>
      <c r="E121" s="35"/>
      <c r="F121" s="216" t="s">
        <v>297</v>
      </c>
      <c r="G121" s="35"/>
      <c r="H121" s="35"/>
      <c r="I121" s="35"/>
      <c r="J121" s="35"/>
      <c r="K121" s="35"/>
      <c r="L121" s="36"/>
      <c r="M121" s="217"/>
      <c r="N121" s="75"/>
      <c r="O121" s="75"/>
      <c r="P121" s="75"/>
      <c r="Q121" s="75"/>
      <c r="R121" s="75"/>
      <c r="S121" s="75"/>
      <c r="T121" s="76"/>
      <c r="AT121" s="16" t="s">
        <v>151</v>
      </c>
      <c r="AU121" s="16" t="s">
        <v>94</v>
      </c>
    </row>
    <row r="122" s="1" customFormat="1" ht="16.5" customHeight="1">
      <c r="B122" s="34"/>
      <c r="C122" s="195" t="s">
        <v>298</v>
      </c>
      <c r="D122" s="195" t="s">
        <v>138</v>
      </c>
      <c r="E122" s="196" t="s">
        <v>299</v>
      </c>
      <c r="F122" s="197" t="s">
        <v>300</v>
      </c>
      <c r="G122" s="198" t="s">
        <v>149</v>
      </c>
      <c r="H122" s="199">
        <v>123750</v>
      </c>
      <c r="I122" s="200">
        <v>0</v>
      </c>
      <c r="J122" s="200">
        <f>ROUND(I122*H122,2)</f>
        <v>0</v>
      </c>
      <c r="K122" s="197" t="s">
        <v>142</v>
      </c>
      <c r="L122" s="36"/>
      <c r="M122" s="73" t="s">
        <v>1</v>
      </c>
      <c r="N122" s="201" t="s">
        <v>45</v>
      </c>
      <c r="O122" s="202">
        <v>0</v>
      </c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16" t="s">
        <v>143</v>
      </c>
      <c r="AT122" s="16" t="s">
        <v>138</v>
      </c>
      <c r="AU122" s="16" t="s">
        <v>94</v>
      </c>
      <c r="AY122" s="16" t="s">
        <v>136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6" t="s">
        <v>82</v>
      </c>
      <c r="BK122" s="204">
        <f>ROUND(I122*H122,2)</f>
        <v>0</v>
      </c>
      <c r="BL122" s="16" t="s">
        <v>143</v>
      </c>
      <c r="BM122" s="16" t="s">
        <v>301</v>
      </c>
    </row>
    <row r="123" s="11" customFormat="1">
      <c r="B123" s="205"/>
      <c r="C123" s="206"/>
      <c r="D123" s="207" t="s">
        <v>145</v>
      </c>
      <c r="E123" s="208" t="s">
        <v>1</v>
      </c>
      <c r="F123" s="209" t="s">
        <v>302</v>
      </c>
      <c r="G123" s="206"/>
      <c r="H123" s="210">
        <v>123750</v>
      </c>
      <c r="I123" s="206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145</v>
      </c>
      <c r="AU123" s="215" t="s">
        <v>94</v>
      </c>
      <c r="AV123" s="11" t="s">
        <v>94</v>
      </c>
      <c r="AW123" s="11" t="s">
        <v>35</v>
      </c>
      <c r="AX123" s="11" t="s">
        <v>82</v>
      </c>
      <c r="AY123" s="215" t="s">
        <v>136</v>
      </c>
    </row>
    <row r="124" s="1" customFormat="1" ht="16.5" customHeight="1">
      <c r="B124" s="34"/>
      <c r="C124" s="195" t="s">
        <v>303</v>
      </c>
      <c r="D124" s="195" t="s">
        <v>138</v>
      </c>
      <c r="E124" s="196" t="s">
        <v>304</v>
      </c>
      <c r="F124" s="197" t="s">
        <v>305</v>
      </c>
      <c r="G124" s="198" t="s">
        <v>149</v>
      </c>
      <c r="H124" s="199">
        <v>1687.5</v>
      </c>
      <c r="I124" s="200">
        <v>0</v>
      </c>
      <c r="J124" s="200">
        <f>ROUND(I124*H124,2)</f>
        <v>0</v>
      </c>
      <c r="K124" s="197" t="s">
        <v>142</v>
      </c>
      <c r="L124" s="36"/>
      <c r="M124" s="73" t="s">
        <v>1</v>
      </c>
      <c r="N124" s="201" t="s">
        <v>45</v>
      </c>
      <c r="O124" s="202">
        <v>0</v>
      </c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16" t="s">
        <v>143</v>
      </c>
      <c r="AT124" s="16" t="s">
        <v>138</v>
      </c>
      <c r="AU124" s="16" t="s">
        <v>94</v>
      </c>
      <c r="AY124" s="16" t="s">
        <v>136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6" t="s">
        <v>82</v>
      </c>
      <c r="BK124" s="204">
        <f>ROUND(I124*H124,2)</f>
        <v>0</v>
      </c>
      <c r="BL124" s="16" t="s">
        <v>143</v>
      </c>
      <c r="BM124" s="16" t="s">
        <v>306</v>
      </c>
    </row>
    <row r="125" s="1" customFormat="1">
      <c r="B125" s="34"/>
      <c r="C125" s="35"/>
      <c r="D125" s="207" t="s">
        <v>151</v>
      </c>
      <c r="E125" s="35"/>
      <c r="F125" s="216" t="s">
        <v>307</v>
      </c>
      <c r="G125" s="35"/>
      <c r="H125" s="35"/>
      <c r="I125" s="35"/>
      <c r="J125" s="35"/>
      <c r="K125" s="35"/>
      <c r="L125" s="36"/>
      <c r="M125" s="217"/>
      <c r="N125" s="75"/>
      <c r="O125" s="75"/>
      <c r="P125" s="75"/>
      <c r="Q125" s="75"/>
      <c r="R125" s="75"/>
      <c r="S125" s="75"/>
      <c r="T125" s="76"/>
      <c r="AT125" s="16" t="s">
        <v>151</v>
      </c>
      <c r="AU125" s="16" t="s">
        <v>94</v>
      </c>
    </row>
    <row r="126" s="10" customFormat="1" ht="22.8" customHeight="1">
      <c r="B126" s="180"/>
      <c r="C126" s="181"/>
      <c r="D126" s="182" t="s">
        <v>73</v>
      </c>
      <c r="E126" s="193" t="s">
        <v>185</v>
      </c>
      <c r="F126" s="193" t="s">
        <v>186</v>
      </c>
      <c r="G126" s="181"/>
      <c r="H126" s="181"/>
      <c r="I126" s="181"/>
      <c r="J126" s="194">
        <f>BK126</f>
        <v>0</v>
      </c>
      <c r="K126" s="181"/>
      <c r="L126" s="185"/>
      <c r="M126" s="186"/>
      <c r="N126" s="187"/>
      <c r="O126" s="187"/>
      <c r="P126" s="188">
        <f>SUM(P127:P133)</f>
        <v>0</v>
      </c>
      <c r="Q126" s="187"/>
      <c r="R126" s="188">
        <f>SUM(R127:R133)</f>
        <v>0</v>
      </c>
      <c r="S126" s="187"/>
      <c r="T126" s="189">
        <f>SUM(T127:T133)</f>
        <v>0</v>
      </c>
      <c r="AR126" s="190" t="s">
        <v>82</v>
      </c>
      <c r="AT126" s="191" t="s">
        <v>73</v>
      </c>
      <c r="AU126" s="191" t="s">
        <v>82</v>
      </c>
      <c r="AY126" s="190" t="s">
        <v>136</v>
      </c>
      <c r="BK126" s="192">
        <f>SUM(BK127:BK133)</f>
        <v>0</v>
      </c>
    </row>
    <row r="127" s="1" customFormat="1" ht="16.5" customHeight="1">
      <c r="B127" s="34"/>
      <c r="C127" s="195" t="s">
        <v>308</v>
      </c>
      <c r="D127" s="195" t="s">
        <v>138</v>
      </c>
      <c r="E127" s="196" t="s">
        <v>188</v>
      </c>
      <c r="F127" s="197" t="s">
        <v>189</v>
      </c>
      <c r="G127" s="198" t="s">
        <v>174</v>
      </c>
      <c r="H127" s="199">
        <v>675</v>
      </c>
      <c r="I127" s="200">
        <v>0</v>
      </c>
      <c r="J127" s="200">
        <f>ROUND(I127*H127,2)</f>
        <v>0</v>
      </c>
      <c r="K127" s="197" t="s">
        <v>142</v>
      </c>
      <c r="L127" s="36"/>
      <c r="M127" s="73" t="s">
        <v>1</v>
      </c>
      <c r="N127" s="201" t="s">
        <v>45</v>
      </c>
      <c r="O127" s="202">
        <v>0</v>
      </c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AR127" s="16" t="s">
        <v>143</v>
      </c>
      <c r="AT127" s="16" t="s">
        <v>138</v>
      </c>
      <c r="AU127" s="16" t="s">
        <v>94</v>
      </c>
      <c r="AY127" s="16" t="s">
        <v>136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82</v>
      </c>
      <c r="BK127" s="204">
        <f>ROUND(I127*H127,2)</f>
        <v>0</v>
      </c>
      <c r="BL127" s="16" t="s">
        <v>143</v>
      </c>
      <c r="BM127" s="16" t="s">
        <v>309</v>
      </c>
    </row>
    <row r="128" s="11" customFormat="1">
      <c r="B128" s="205"/>
      <c r="C128" s="206"/>
      <c r="D128" s="207" t="s">
        <v>145</v>
      </c>
      <c r="E128" s="208" t="s">
        <v>1</v>
      </c>
      <c r="F128" s="209" t="s">
        <v>310</v>
      </c>
      <c r="G128" s="206"/>
      <c r="H128" s="210">
        <v>675</v>
      </c>
      <c r="I128" s="206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145</v>
      </c>
      <c r="AU128" s="215" t="s">
        <v>94</v>
      </c>
      <c r="AV128" s="11" t="s">
        <v>94</v>
      </c>
      <c r="AW128" s="11" t="s">
        <v>35</v>
      </c>
      <c r="AX128" s="11" t="s">
        <v>82</v>
      </c>
      <c r="AY128" s="215" t="s">
        <v>136</v>
      </c>
    </row>
    <row r="129" s="1" customFormat="1" ht="16.5" customHeight="1">
      <c r="B129" s="34"/>
      <c r="C129" s="195" t="s">
        <v>311</v>
      </c>
      <c r="D129" s="195" t="s">
        <v>138</v>
      </c>
      <c r="E129" s="196" t="s">
        <v>192</v>
      </c>
      <c r="F129" s="197" t="s">
        <v>193</v>
      </c>
      <c r="G129" s="198" t="s">
        <v>174</v>
      </c>
      <c r="H129" s="199">
        <v>12825</v>
      </c>
      <c r="I129" s="200">
        <v>0</v>
      </c>
      <c r="J129" s="200">
        <f>ROUND(I129*H129,2)</f>
        <v>0</v>
      </c>
      <c r="K129" s="197" t="s">
        <v>142</v>
      </c>
      <c r="L129" s="36"/>
      <c r="M129" s="73" t="s">
        <v>1</v>
      </c>
      <c r="N129" s="201" t="s">
        <v>45</v>
      </c>
      <c r="O129" s="202">
        <v>0</v>
      </c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AR129" s="16" t="s">
        <v>143</v>
      </c>
      <c r="AT129" s="16" t="s">
        <v>138</v>
      </c>
      <c r="AU129" s="16" t="s">
        <v>94</v>
      </c>
      <c r="AY129" s="16" t="s">
        <v>136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82</v>
      </c>
      <c r="BK129" s="204">
        <f>ROUND(I129*H129,2)</f>
        <v>0</v>
      </c>
      <c r="BL129" s="16" t="s">
        <v>143</v>
      </c>
      <c r="BM129" s="16" t="s">
        <v>312</v>
      </c>
    </row>
    <row r="130" s="1" customFormat="1">
      <c r="B130" s="34"/>
      <c r="C130" s="35"/>
      <c r="D130" s="207" t="s">
        <v>151</v>
      </c>
      <c r="E130" s="35"/>
      <c r="F130" s="216" t="s">
        <v>313</v>
      </c>
      <c r="G130" s="35"/>
      <c r="H130" s="35"/>
      <c r="I130" s="35"/>
      <c r="J130" s="35"/>
      <c r="K130" s="35"/>
      <c r="L130" s="36"/>
      <c r="M130" s="217"/>
      <c r="N130" s="75"/>
      <c r="O130" s="75"/>
      <c r="P130" s="75"/>
      <c r="Q130" s="75"/>
      <c r="R130" s="75"/>
      <c r="S130" s="75"/>
      <c r="T130" s="76"/>
      <c r="AT130" s="16" t="s">
        <v>151</v>
      </c>
      <c r="AU130" s="16" t="s">
        <v>94</v>
      </c>
    </row>
    <row r="131" s="11" customFormat="1">
      <c r="B131" s="205"/>
      <c r="C131" s="206"/>
      <c r="D131" s="207" t="s">
        <v>145</v>
      </c>
      <c r="E131" s="206"/>
      <c r="F131" s="209" t="s">
        <v>314</v>
      </c>
      <c r="G131" s="206"/>
      <c r="H131" s="210">
        <v>12825</v>
      </c>
      <c r="I131" s="206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145</v>
      </c>
      <c r="AU131" s="215" t="s">
        <v>94</v>
      </c>
      <c r="AV131" s="11" t="s">
        <v>94</v>
      </c>
      <c r="AW131" s="11" t="s">
        <v>4</v>
      </c>
      <c r="AX131" s="11" t="s">
        <v>82</v>
      </c>
      <c r="AY131" s="215" t="s">
        <v>136</v>
      </c>
    </row>
    <row r="132" s="1" customFormat="1" ht="16.5" customHeight="1">
      <c r="B132" s="34"/>
      <c r="C132" s="195" t="s">
        <v>8</v>
      </c>
      <c r="D132" s="195" t="s">
        <v>138</v>
      </c>
      <c r="E132" s="196" t="s">
        <v>315</v>
      </c>
      <c r="F132" s="197" t="s">
        <v>316</v>
      </c>
      <c r="G132" s="198" t="s">
        <v>174</v>
      </c>
      <c r="H132" s="199">
        <v>675</v>
      </c>
      <c r="I132" s="200">
        <v>0</v>
      </c>
      <c r="J132" s="200">
        <f>ROUND(I132*H132,2)</f>
        <v>0</v>
      </c>
      <c r="K132" s="197" t="s">
        <v>142</v>
      </c>
      <c r="L132" s="36"/>
      <c r="M132" s="73" t="s">
        <v>1</v>
      </c>
      <c r="N132" s="201" t="s">
        <v>45</v>
      </c>
      <c r="O132" s="202">
        <v>0</v>
      </c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16" t="s">
        <v>143</v>
      </c>
      <c r="AT132" s="16" t="s">
        <v>138</v>
      </c>
      <c r="AU132" s="16" t="s">
        <v>94</v>
      </c>
      <c r="AY132" s="16" t="s">
        <v>136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82</v>
      </c>
      <c r="BK132" s="204">
        <f>ROUND(I132*H132,2)</f>
        <v>0</v>
      </c>
      <c r="BL132" s="16" t="s">
        <v>143</v>
      </c>
      <c r="BM132" s="16" t="s">
        <v>317</v>
      </c>
    </row>
    <row r="133" s="1" customFormat="1">
      <c r="B133" s="34"/>
      <c r="C133" s="35"/>
      <c r="D133" s="207" t="s">
        <v>151</v>
      </c>
      <c r="E133" s="35"/>
      <c r="F133" s="216" t="s">
        <v>318</v>
      </c>
      <c r="G133" s="35"/>
      <c r="H133" s="35"/>
      <c r="I133" s="35"/>
      <c r="J133" s="35"/>
      <c r="K133" s="35"/>
      <c r="L133" s="36"/>
      <c r="M133" s="217"/>
      <c r="N133" s="75"/>
      <c r="O133" s="75"/>
      <c r="P133" s="75"/>
      <c r="Q133" s="75"/>
      <c r="R133" s="75"/>
      <c r="S133" s="75"/>
      <c r="T133" s="76"/>
      <c r="AT133" s="16" t="s">
        <v>151</v>
      </c>
      <c r="AU133" s="16" t="s">
        <v>94</v>
      </c>
    </row>
    <row r="134" s="10" customFormat="1" ht="25.92" customHeight="1">
      <c r="B134" s="180"/>
      <c r="C134" s="181"/>
      <c r="D134" s="182" t="s">
        <v>73</v>
      </c>
      <c r="E134" s="183" t="s">
        <v>241</v>
      </c>
      <c r="F134" s="183" t="s">
        <v>242</v>
      </c>
      <c r="G134" s="181"/>
      <c r="H134" s="181"/>
      <c r="I134" s="181"/>
      <c r="J134" s="184">
        <f>BK134</f>
        <v>0</v>
      </c>
      <c r="K134" s="181"/>
      <c r="L134" s="185"/>
      <c r="M134" s="186"/>
      <c r="N134" s="187"/>
      <c r="O134" s="187"/>
      <c r="P134" s="188">
        <f>P135+P138</f>
        <v>0</v>
      </c>
      <c r="Q134" s="187"/>
      <c r="R134" s="188">
        <f>R135+R138</f>
        <v>0</v>
      </c>
      <c r="S134" s="187"/>
      <c r="T134" s="189">
        <f>T135+T138</f>
        <v>0</v>
      </c>
      <c r="AR134" s="190" t="s">
        <v>165</v>
      </c>
      <c r="AT134" s="191" t="s">
        <v>73</v>
      </c>
      <c r="AU134" s="191" t="s">
        <v>74</v>
      </c>
      <c r="AY134" s="190" t="s">
        <v>136</v>
      </c>
      <c r="BK134" s="192">
        <f>BK135+BK138</f>
        <v>0</v>
      </c>
    </row>
    <row r="135" s="10" customFormat="1" ht="22.8" customHeight="1">
      <c r="B135" s="180"/>
      <c r="C135" s="181"/>
      <c r="D135" s="182" t="s">
        <v>73</v>
      </c>
      <c r="E135" s="193" t="s">
        <v>319</v>
      </c>
      <c r="F135" s="193" t="s">
        <v>320</v>
      </c>
      <c r="G135" s="181"/>
      <c r="H135" s="181"/>
      <c r="I135" s="181"/>
      <c r="J135" s="194">
        <f>BK135</f>
        <v>0</v>
      </c>
      <c r="K135" s="181"/>
      <c r="L135" s="185"/>
      <c r="M135" s="186"/>
      <c r="N135" s="187"/>
      <c r="O135" s="187"/>
      <c r="P135" s="188">
        <f>SUM(P136:P137)</f>
        <v>0</v>
      </c>
      <c r="Q135" s="187"/>
      <c r="R135" s="188">
        <f>SUM(R136:R137)</f>
        <v>0</v>
      </c>
      <c r="S135" s="187"/>
      <c r="T135" s="189">
        <f>SUM(T136:T137)</f>
        <v>0</v>
      </c>
      <c r="AR135" s="190" t="s">
        <v>165</v>
      </c>
      <c r="AT135" s="191" t="s">
        <v>73</v>
      </c>
      <c r="AU135" s="191" t="s">
        <v>82</v>
      </c>
      <c r="AY135" s="190" t="s">
        <v>136</v>
      </c>
      <c r="BK135" s="192">
        <f>SUM(BK136:BK137)</f>
        <v>0</v>
      </c>
    </row>
    <row r="136" s="1" customFormat="1" ht="16.5" customHeight="1">
      <c r="B136" s="34"/>
      <c r="C136" s="195" t="s">
        <v>321</v>
      </c>
      <c r="D136" s="195" t="s">
        <v>138</v>
      </c>
      <c r="E136" s="196" t="s">
        <v>322</v>
      </c>
      <c r="F136" s="197" t="s">
        <v>323</v>
      </c>
      <c r="G136" s="198" t="s">
        <v>245</v>
      </c>
      <c r="H136" s="199">
        <v>1</v>
      </c>
      <c r="I136" s="200">
        <v>0</v>
      </c>
      <c r="J136" s="200">
        <f>ROUND(I136*H136,2)</f>
        <v>0</v>
      </c>
      <c r="K136" s="197" t="s">
        <v>142</v>
      </c>
      <c r="L136" s="36"/>
      <c r="M136" s="73" t="s">
        <v>1</v>
      </c>
      <c r="N136" s="201" t="s">
        <v>45</v>
      </c>
      <c r="O136" s="202">
        <v>0</v>
      </c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AR136" s="16" t="s">
        <v>246</v>
      </c>
      <c r="AT136" s="16" t="s">
        <v>138</v>
      </c>
      <c r="AU136" s="16" t="s">
        <v>94</v>
      </c>
      <c r="AY136" s="16" t="s">
        <v>136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82</v>
      </c>
      <c r="BK136" s="204">
        <f>ROUND(I136*H136,2)</f>
        <v>0</v>
      </c>
      <c r="BL136" s="16" t="s">
        <v>246</v>
      </c>
      <c r="BM136" s="16" t="s">
        <v>324</v>
      </c>
    </row>
    <row r="137" s="1" customFormat="1">
      <c r="B137" s="34"/>
      <c r="C137" s="35"/>
      <c r="D137" s="207" t="s">
        <v>151</v>
      </c>
      <c r="E137" s="35"/>
      <c r="F137" s="216" t="s">
        <v>325</v>
      </c>
      <c r="G137" s="35"/>
      <c r="H137" s="35"/>
      <c r="I137" s="35"/>
      <c r="J137" s="35"/>
      <c r="K137" s="35"/>
      <c r="L137" s="36"/>
      <c r="M137" s="217"/>
      <c r="N137" s="75"/>
      <c r="O137" s="75"/>
      <c r="P137" s="75"/>
      <c r="Q137" s="75"/>
      <c r="R137" s="75"/>
      <c r="S137" s="75"/>
      <c r="T137" s="76"/>
      <c r="AT137" s="16" t="s">
        <v>151</v>
      </c>
      <c r="AU137" s="16" t="s">
        <v>94</v>
      </c>
    </row>
    <row r="138" s="10" customFormat="1" ht="22.8" customHeight="1">
      <c r="B138" s="180"/>
      <c r="C138" s="181"/>
      <c r="D138" s="182" t="s">
        <v>73</v>
      </c>
      <c r="E138" s="193" t="s">
        <v>243</v>
      </c>
      <c r="F138" s="193" t="s">
        <v>110</v>
      </c>
      <c r="G138" s="181"/>
      <c r="H138" s="181"/>
      <c r="I138" s="181"/>
      <c r="J138" s="194">
        <f>BK138</f>
        <v>0</v>
      </c>
      <c r="K138" s="181"/>
      <c r="L138" s="185"/>
      <c r="M138" s="186"/>
      <c r="N138" s="187"/>
      <c r="O138" s="187"/>
      <c r="P138" s="188">
        <f>SUM(P139:P140)</f>
        <v>0</v>
      </c>
      <c r="Q138" s="187"/>
      <c r="R138" s="188">
        <f>SUM(R139:R140)</f>
        <v>0</v>
      </c>
      <c r="S138" s="187"/>
      <c r="T138" s="189">
        <f>SUM(T139:T140)</f>
        <v>0</v>
      </c>
      <c r="AR138" s="190" t="s">
        <v>165</v>
      </c>
      <c r="AT138" s="191" t="s">
        <v>73</v>
      </c>
      <c r="AU138" s="191" t="s">
        <v>82</v>
      </c>
      <c r="AY138" s="190" t="s">
        <v>136</v>
      </c>
      <c r="BK138" s="192">
        <f>SUM(BK139:BK140)</f>
        <v>0</v>
      </c>
    </row>
    <row r="139" s="1" customFormat="1" ht="16.5" customHeight="1">
      <c r="B139" s="34"/>
      <c r="C139" s="195" t="s">
        <v>326</v>
      </c>
      <c r="D139" s="195" t="s">
        <v>138</v>
      </c>
      <c r="E139" s="196" t="s">
        <v>327</v>
      </c>
      <c r="F139" s="197" t="s">
        <v>328</v>
      </c>
      <c r="G139" s="198" t="s">
        <v>245</v>
      </c>
      <c r="H139" s="199">
        <v>1</v>
      </c>
      <c r="I139" s="200">
        <v>0</v>
      </c>
      <c r="J139" s="200">
        <f>ROUND(I139*H139,2)</f>
        <v>0</v>
      </c>
      <c r="K139" s="197" t="s">
        <v>142</v>
      </c>
      <c r="L139" s="36"/>
      <c r="M139" s="73" t="s">
        <v>1</v>
      </c>
      <c r="N139" s="201" t="s">
        <v>45</v>
      </c>
      <c r="O139" s="202">
        <v>0</v>
      </c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AR139" s="16" t="s">
        <v>246</v>
      </c>
      <c r="AT139" s="16" t="s">
        <v>138</v>
      </c>
      <c r="AU139" s="16" t="s">
        <v>94</v>
      </c>
      <c r="AY139" s="16" t="s">
        <v>136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82</v>
      </c>
      <c r="BK139" s="204">
        <f>ROUND(I139*H139,2)</f>
        <v>0</v>
      </c>
      <c r="BL139" s="16" t="s">
        <v>246</v>
      </c>
      <c r="BM139" s="16" t="s">
        <v>329</v>
      </c>
    </row>
    <row r="140" s="1" customFormat="1">
      <c r="B140" s="34"/>
      <c r="C140" s="35"/>
      <c r="D140" s="207" t="s">
        <v>151</v>
      </c>
      <c r="E140" s="35"/>
      <c r="F140" s="216" t="s">
        <v>330</v>
      </c>
      <c r="G140" s="35"/>
      <c r="H140" s="35"/>
      <c r="I140" s="35"/>
      <c r="J140" s="35"/>
      <c r="K140" s="35"/>
      <c r="L140" s="36"/>
      <c r="M140" s="231"/>
      <c r="N140" s="232"/>
      <c r="O140" s="232"/>
      <c r="P140" s="232"/>
      <c r="Q140" s="232"/>
      <c r="R140" s="232"/>
      <c r="S140" s="232"/>
      <c r="T140" s="233"/>
      <c r="AT140" s="16" t="s">
        <v>151</v>
      </c>
      <c r="AU140" s="16" t="s">
        <v>94</v>
      </c>
    </row>
    <row r="141" s="1" customFormat="1" ht="6.96" customHeight="1"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36"/>
    </row>
  </sheetData>
  <sheetProtection sheet="1" autoFilter="0" formatColumns="0" formatRows="0" objects="1" scenarios="1" spinCount="100000" saltValue="laTyIcjVPJ4rohsuNIBKEJNfE4mzJIOQxhUG9QSVATMY09SgiR2TdX7OJXwukdWp+Wk29JSinRWhBiVUpcm0uw==" hashValue="po3u23BK96+6qhOVTDVJCWoZxKS5isZfVLT1veCj9KzC0lryDVdc6cAKd+1AtL88vQG0nKqyCSNhREk6lifpqQ==" algorithmName="SHA-512" password="CC35"/>
  <autoFilter ref="C92:K140"/>
  <mergeCells count="9">
    <mergeCell ref="E7:H7"/>
    <mergeCell ref="E9:H9"/>
    <mergeCell ref="E18:H18"/>
    <mergeCell ref="E27:H27"/>
    <mergeCell ref="E50:H50"/>
    <mergeCell ref="E52:H52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93</v>
      </c>
    </row>
    <row r="3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9"/>
      <c r="AT3" s="16" t="s">
        <v>94</v>
      </c>
    </row>
    <row r="4" ht="24.96" customHeight="1">
      <c r="B4" s="19"/>
      <c r="D4" s="126" t="s">
        <v>105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14</v>
      </c>
      <c r="L6" s="19"/>
    </row>
    <row r="7" ht="16.5" customHeight="1">
      <c r="B7" s="19"/>
      <c r="E7" s="128" t="str">
        <f>'Rekapitulace stavby'!K6</f>
        <v>NymbP_E_Soupis</v>
      </c>
      <c r="F7" s="127"/>
      <c r="G7" s="127"/>
      <c r="H7" s="127"/>
      <c r="L7" s="19"/>
    </row>
    <row r="8" s="1" customFormat="1" ht="12" customHeight="1">
      <c r="B8" s="36"/>
      <c r="D8" s="127" t="s">
        <v>106</v>
      </c>
      <c r="L8" s="36"/>
    </row>
    <row r="9" s="1" customFormat="1" ht="36.96" customHeight="1">
      <c r="B9" s="36"/>
      <c r="E9" s="129" t="s">
        <v>331</v>
      </c>
      <c r="F9" s="1"/>
      <c r="G9" s="1"/>
      <c r="H9" s="1"/>
      <c r="L9" s="36"/>
    </row>
    <row r="10" s="1" customFormat="1">
      <c r="B10" s="36"/>
      <c r="L10" s="36"/>
    </row>
    <row r="11" s="1" customFormat="1" ht="12" customHeight="1">
      <c r="B11" s="36"/>
      <c r="D11" s="127" t="s">
        <v>15</v>
      </c>
      <c r="F11" s="16" t="s">
        <v>84</v>
      </c>
      <c r="I11" s="127" t="s">
        <v>17</v>
      </c>
      <c r="J11" s="16" t="s">
        <v>18</v>
      </c>
      <c r="L11" s="36"/>
    </row>
    <row r="12" s="1" customFormat="1" ht="12" customHeight="1">
      <c r="B12" s="36"/>
      <c r="D12" s="127" t="s">
        <v>19</v>
      </c>
      <c r="F12" s="16" t="s">
        <v>20</v>
      </c>
      <c r="I12" s="127" t="s">
        <v>21</v>
      </c>
      <c r="J12" s="130" t="str">
        <f>'Rekapitulace stavby'!AN8</f>
        <v>19. 3. 2019</v>
      </c>
      <c r="L12" s="36"/>
    </row>
    <row r="13" s="1" customFormat="1" ht="21.84" customHeight="1">
      <c r="B13" s="36"/>
      <c r="I13" s="234" t="s">
        <v>23</v>
      </c>
      <c r="J13" s="235" t="s">
        <v>24</v>
      </c>
      <c r="L13" s="36"/>
    </row>
    <row r="14" s="1" customFormat="1" ht="12" customHeight="1">
      <c r="B14" s="36"/>
      <c r="D14" s="127" t="s">
        <v>25</v>
      </c>
      <c r="I14" s="127" t="s">
        <v>26</v>
      </c>
      <c r="J14" s="16" t="s">
        <v>1</v>
      </c>
      <c r="L14" s="36"/>
    </row>
    <row r="15" s="1" customFormat="1" ht="18" customHeight="1">
      <c r="B15" s="36"/>
      <c r="E15" s="16" t="s">
        <v>27</v>
      </c>
      <c r="I15" s="127" t="s">
        <v>28</v>
      </c>
      <c r="J15" s="16" t="s">
        <v>1</v>
      </c>
      <c r="L15" s="36"/>
    </row>
    <row r="16" s="1" customFormat="1" ht="6.96" customHeight="1">
      <c r="B16" s="36"/>
      <c r="L16" s="36"/>
    </row>
    <row r="17" s="1" customFormat="1" ht="12" customHeight="1">
      <c r="B17" s="36"/>
      <c r="D17" s="127" t="s">
        <v>29</v>
      </c>
      <c r="I17" s="127" t="s">
        <v>26</v>
      </c>
      <c r="J17" s="16" t="str">
        <f>'Rekapitulace stavby'!AN13</f>
        <v/>
      </c>
      <c r="L17" s="36"/>
    </row>
    <row r="18" s="1" customFormat="1" ht="18" customHeight="1">
      <c r="B18" s="36"/>
      <c r="E18" s="16" t="str">
        <f>'Rekapitulace stavby'!E14</f>
        <v xml:space="preserve"> </v>
      </c>
      <c r="F18" s="16"/>
      <c r="G18" s="16"/>
      <c r="H18" s="16"/>
      <c r="I18" s="127" t="s">
        <v>28</v>
      </c>
      <c r="J18" s="16" t="str">
        <f>'Rekapitulace stavby'!AN14</f>
        <v/>
      </c>
      <c r="L18" s="36"/>
    </row>
    <row r="19" s="1" customFormat="1" ht="6.96" customHeight="1">
      <c r="B19" s="36"/>
      <c r="L19" s="36"/>
    </row>
    <row r="20" s="1" customFormat="1" ht="12" customHeight="1">
      <c r="B20" s="36"/>
      <c r="D20" s="127" t="s">
        <v>31</v>
      </c>
      <c r="I20" s="127" t="s">
        <v>26</v>
      </c>
      <c r="J20" s="16" t="s">
        <v>32</v>
      </c>
      <c r="L20" s="36"/>
    </row>
    <row r="21" s="1" customFormat="1" ht="18" customHeight="1">
      <c r="B21" s="36"/>
      <c r="E21" s="16" t="s">
        <v>33</v>
      </c>
      <c r="I21" s="127" t="s">
        <v>28</v>
      </c>
      <c r="J21" s="16" t="s">
        <v>34</v>
      </c>
      <c r="L21" s="36"/>
    </row>
    <row r="22" s="1" customFormat="1" ht="6.96" customHeight="1">
      <c r="B22" s="36"/>
      <c r="L22" s="36"/>
    </row>
    <row r="23" s="1" customFormat="1" ht="12" customHeight="1">
      <c r="B23" s="36"/>
      <c r="D23" s="127" t="s">
        <v>36</v>
      </c>
      <c r="I23" s="127" t="s">
        <v>26</v>
      </c>
      <c r="J23" s="16" t="s">
        <v>1</v>
      </c>
      <c r="L23" s="36"/>
    </row>
    <row r="24" s="1" customFormat="1" ht="18" customHeight="1">
      <c r="B24" s="36"/>
      <c r="E24" s="16" t="s">
        <v>108</v>
      </c>
      <c r="I24" s="127" t="s">
        <v>28</v>
      </c>
      <c r="J24" s="16" t="s">
        <v>1</v>
      </c>
      <c r="L24" s="36"/>
    </row>
    <row r="25" s="1" customFormat="1" ht="6.96" customHeight="1">
      <c r="B25" s="36"/>
      <c r="L25" s="36"/>
    </row>
    <row r="26" s="1" customFormat="1" ht="12" customHeight="1">
      <c r="B26" s="36"/>
      <c r="D26" s="127" t="s">
        <v>37</v>
      </c>
      <c r="L26" s="36"/>
    </row>
    <row r="27" s="6" customFormat="1" ht="16.5" customHeight="1">
      <c r="B27" s="131"/>
      <c r="E27" s="132" t="s">
        <v>1</v>
      </c>
      <c r="F27" s="132"/>
      <c r="G27" s="132"/>
      <c r="H27" s="132"/>
      <c r="L27" s="131"/>
    </row>
    <row r="28" s="1" customFormat="1" ht="6.96" customHeight="1">
      <c r="B28" s="36"/>
      <c r="L28" s="36"/>
    </row>
    <row r="29" s="1" customFormat="1" ht="6.96" customHeight="1">
      <c r="B29" s="36"/>
      <c r="D29" s="67"/>
      <c r="E29" s="67"/>
      <c r="F29" s="67"/>
      <c r="G29" s="67"/>
      <c r="H29" s="67"/>
      <c r="I29" s="67"/>
      <c r="J29" s="67"/>
      <c r="K29" s="67"/>
      <c r="L29" s="36"/>
    </row>
    <row r="30" s="1" customFormat="1" ht="14.4" customHeight="1">
      <c r="B30" s="36"/>
      <c r="D30" s="133" t="s">
        <v>109</v>
      </c>
      <c r="J30" s="134">
        <f>J61</f>
        <v>240000</v>
      </c>
      <c r="L30" s="36"/>
    </row>
    <row r="31" s="1" customFormat="1" ht="14.4" customHeight="1">
      <c r="B31" s="36"/>
      <c r="D31" s="135" t="s">
        <v>110</v>
      </c>
      <c r="J31" s="134">
        <f>J81</f>
        <v>0</v>
      </c>
      <c r="L31" s="36"/>
    </row>
    <row r="32" s="1" customFormat="1" ht="25.44" customHeight="1">
      <c r="B32" s="36"/>
      <c r="D32" s="136" t="s">
        <v>40</v>
      </c>
      <c r="J32" s="137">
        <f>ROUND(J30 + J31, 2)</f>
        <v>240000</v>
      </c>
      <c r="L32" s="36"/>
    </row>
    <row r="33" s="1" customFormat="1" ht="6.96" customHeight="1">
      <c r="B33" s="36"/>
      <c r="D33" s="67"/>
      <c r="E33" s="67"/>
      <c r="F33" s="67"/>
      <c r="G33" s="67"/>
      <c r="H33" s="67"/>
      <c r="I33" s="67"/>
      <c r="J33" s="67"/>
      <c r="K33" s="67"/>
      <c r="L33" s="36"/>
    </row>
    <row r="34" s="1" customFormat="1" ht="14.4" customHeight="1">
      <c r="B34" s="36"/>
      <c r="F34" s="138" t="s">
        <v>42</v>
      </c>
      <c r="I34" s="138" t="s">
        <v>41</v>
      </c>
      <c r="J34" s="138" t="s">
        <v>43</v>
      </c>
      <c r="L34" s="36"/>
    </row>
    <row r="35" s="1" customFormat="1" ht="14.4" customHeight="1">
      <c r="B35" s="36"/>
      <c r="D35" s="127" t="s">
        <v>44</v>
      </c>
      <c r="E35" s="127" t="s">
        <v>45</v>
      </c>
      <c r="F35" s="139">
        <f>ROUND((SUM(BE81:BE82) + SUM(BE102:BE720)),  2)</f>
        <v>240000</v>
      </c>
      <c r="I35" s="140">
        <v>0.20999999999999999</v>
      </c>
      <c r="J35" s="139">
        <f>ROUND(((SUM(BE81:BE82) + SUM(BE102:BE720))*I35),  2)</f>
        <v>50400</v>
      </c>
      <c r="L35" s="36"/>
    </row>
    <row r="36" s="1" customFormat="1" ht="14.4" customHeight="1">
      <c r="B36" s="36"/>
      <c r="E36" s="127" t="s">
        <v>46</v>
      </c>
      <c r="F36" s="139">
        <f>ROUND((SUM(BF81:BF82) + SUM(BF102:BF720)),  2)</f>
        <v>0</v>
      </c>
      <c r="I36" s="140">
        <v>0.14999999999999999</v>
      </c>
      <c r="J36" s="139">
        <f>ROUND(((SUM(BF81:BF82) + SUM(BF102:BF720))*I36),  2)</f>
        <v>0</v>
      </c>
      <c r="L36" s="36"/>
    </row>
    <row r="37" hidden="1" s="1" customFormat="1" ht="14.4" customHeight="1">
      <c r="B37" s="36"/>
      <c r="E37" s="127" t="s">
        <v>47</v>
      </c>
      <c r="F37" s="139">
        <f>ROUND((SUM(BG81:BG82) + SUM(BG102:BG720)),  2)</f>
        <v>0</v>
      </c>
      <c r="I37" s="140">
        <v>0.20999999999999999</v>
      </c>
      <c r="J37" s="139">
        <f>0</f>
        <v>0</v>
      </c>
      <c r="L37" s="36"/>
    </row>
    <row r="38" hidden="1" s="1" customFormat="1" ht="14.4" customHeight="1">
      <c r="B38" s="36"/>
      <c r="E38" s="127" t="s">
        <v>48</v>
      </c>
      <c r="F38" s="139">
        <f>ROUND((SUM(BH81:BH82) + SUM(BH102:BH720)),  2)</f>
        <v>0</v>
      </c>
      <c r="I38" s="140">
        <v>0.14999999999999999</v>
      </c>
      <c r="J38" s="139">
        <f>0</f>
        <v>0</v>
      </c>
      <c r="L38" s="36"/>
    </row>
    <row r="39" hidden="1" s="1" customFormat="1" ht="14.4" customHeight="1">
      <c r="B39" s="36"/>
      <c r="E39" s="127" t="s">
        <v>49</v>
      </c>
      <c r="F39" s="139">
        <f>ROUND((SUM(BI81:BI82) + SUM(BI102:BI720)),  2)</f>
        <v>0</v>
      </c>
      <c r="I39" s="140">
        <v>0</v>
      </c>
      <c r="J39" s="139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1"/>
      <c r="D41" s="142" t="s">
        <v>50</v>
      </c>
      <c r="E41" s="143"/>
      <c r="F41" s="143"/>
      <c r="G41" s="144" t="s">
        <v>51</v>
      </c>
      <c r="H41" s="145" t="s">
        <v>52</v>
      </c>
      <c r="I41" s="143"/>
      <c r="J41" s="146">
        <f>SUM(J32:J39)</f>
        <v>290400</v>
      </c>
      <c r="K41" s="147"/>
      <c r="L41" s="36"/>
    </row>
    <row r="42" s="1" customFormat="1" ht="14.4" customHeight="1"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36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1"/>
      <c r="J46" s="151"/>
      <c r="K46" s="151"/>
      <c r="L46" s="36"/>
    </row>
    <row r="47" s="1" customFormat="1" ht="24.96" customHeight="1">
      <c r="B47" s="34"/>
      <c r="C47" s="22" t="s">
        <v>111</v>
      </c>
      <c r="D47" s="35"/>
      <c r="E47" s="35"/>
      <c r="F47" s="35"/>
      <c r="G47" s="35"/>
      <c r="H47" s="35"/>
      <c r="I47" s="35"/>
      <c r="J47" s="35"/>
      <c r="K47" s="35"/>
      <c r="L47" s="36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6"/>
    </row>
    <row r="49" s="1" customFormat="1" ht="12" customHeight="1">
      <c r="B49" s="34"/>
      <c r="C49" s="28" t="s">
        <v>14</v>
      </c>
      <c r="D49" s="35"/>
      <c r="E49" s="35"/>
      <c r="F49" s="35"/>
      <c r="G49" s="35"/>
      <c r="H49" s="35"/>
      <c r="I49" s="35"/>
      <c r="J49" s="35"/>
      <c r="K49" s="35"/>
      <c r="L49" s="36"/>
    </row>
    <row r="50" s="1" customFormat="1" ht="16.5" customHeight="1">
      <c r="B50" s="34"/>
      <c r="C50" s="35"/>
      <c r="D50" s="35"/>
      <c r="E50" s="152" t="str">
        <f>E7</f>
        <v>NymbP_E_Soupis</v>
      </c>
      <c r="F50" s="28"/>
      <c r="G50" s="28"/>
      <c r="H50" s="28"/>
      <c r="I50" s="35"/>
      <c r="J50" s="35"/>
      <c r="K50" s="35"/>
      <c r="L50" s="36"/>
    </row>
    <row r="51" s="1" customFormat="1" ht="12" customHeight="1">
      <c r="B51" s="34"/>
      <c r="C51" s="28" t="s">
        <v>106</v>
      </c>
      <c r="D51" s="35"/>
      <c r="E51" s="35"/>
      <c r="F51" s="35"/>
      <c r="G51" s="35"/>
      <c r="H51" s="35"/>
      <c r="I51" s="35"/>
      <c r="J51" s="35"/>
      <c r="K51" s="35"/>
      <c r="L51" s="36"/>
    </row>
    <row r="52" s="1" customFormat="1" ht="16.5" customHeight="1">
      <c r="B52" s="34"/>
      <c r="C52" s="35"/>
      <c r="D52" s="35"/>
      <c r="E52" s="60" t="str">
        <f>E9</f>
        <v>SO 201 - Most ev.č. 330-003</v>
      </c>
      <c r="F52" s="35"/>
      <c r="G52" s="35"/>
      <c r="H52" s="35"/>
      <c r="I52" s="35"/>
      <c r="J52" s="35"/>
      <c r="K52" s="35"/>
      <c r="L52" s="36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6"/>
    </row>
    <row r="54" s="1" customFormat="1" ht="12" customHeight="1">
      <c r="B54" s="34"/>
      <c r="C54" s="28" t="s">
        <v>19</v>
      </c>
      <c r="D54" s="35"/>
      <c r="E54" s="35"/>
      <c r="F54" s="25" t="str">
        <f>F12</f>
        <v>Nymburk</v>
      </c>
      <c r="G54" s="35"/>
      <c r="H54" s="35"/>
      <c r="I54" s="28" t="s">
        <v>21</v>
      </c>
      <c r="J54" s="63" t="str">
        <f>IF(J12="","",J12)</f>
        <v>19. 3. 2019</v>
      </c>
      <c r="K54" s="35"/>
      <c r="L54" s="36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6"/>
    </row>
    <row r="56" s="1" customFormat="1" ht="13.65" customHeight="1">
      <c r="B56" s="34"/>
      <c r="C56" s="28" t="s">
        <v>25</v>
      </c>
      <c r="D56" s="35"/>
      <c r="E56" s="35"/>
      <c r="F56" s="25" t="str">
        <f>E15</f>
        <v>Středočeský kraj</v>
      </c>
      <c r="G56" s="35"/>
      <c r="H56" s="35"/>
      <c r="I56" s="28" t="s">
        <v>31</v>
      </c>
      <c r="J56" s="30" t="str">
        <f>E21</f>
        <v xml:space="preserve">VPÚ DECO PRAHA  a.s.</v>
      </c>
      <c r="K56" s="35"/>
      <c r="L56" s="36"/>
    </row>
    <row r="57" s="1" customFormat="1" ht="13.65" customHeight="1">
      <c r="B57" s="34"/>
      <c r="C57" s="28" t="s">
        <v>29</v>
      </c>
      <c r="D57" s="35"/>
      <c r="E57" s="35"/>
      <c r="F57" s="25" t="str">
        <f>IF(E18="","",E18)</f>
        <v xml:space="preserve"> </v>
      </c>
      <c r="G57" s="35"/>
      <c r="H57" s="35"/>
      <c r="I57" s="28" t="s">
        <v>36</v>
      </c>
      <c r="J57" s="30" t="str">
        <f>E24</f>
        <v>Ing. Hanzlová</v>
      </c>
      <c r="K57" s="35"/>
      <c r="L57" s="36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6"/>
    </row>
    <row r="59" s="1" customFormat="1" ht="29.28" customHeight="1">
      <c r="B59" s="34"/>
      <c r="C59" s="153" t="s">
        <v>112</v>
      </c>
      <c r="D59" s="122"/>
      <c r="E59" s="122"/>
      <c r="F59" s="122"/>
      <c r="G59" s="122"/>
      <c r="H59" s="122"/>
      <c r="I59" s="122"/>
      <c r="J59" s="154" t="s">
        <v>113</v>
      </c>
      <c r="K59" s="122"/>
      <c r="L59" s="36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6"/>
    </row>
    <row r="61" s="1" customFormat="1" ht="22.8" customHeight="1">
      <c r="B61" s="34"/>
      <c r="C61" s="155" t="s">
        <v>114</v>
      </c>
      <c r="D61" s="35"/>
      <c r="E61" s="35"/>
      <c r="F61" s="35"/>
      <c r="G61" s="35"/>
      <c r="H61" s="35"/>
      <c r="I61" s="35"/>
      <c r="J61" s="94">
        <f>J102</f>
        <v>240000</v>
      </c>
      <c r="K61" s="35"/>
      <c r="L61" s="36"/>
      <c r="AU61" s="16" t="s">
        <v>115</v>
      </c>
    </row>
    <row r="62" s="7" customFormat="1" ht="24.96" customHeight="1">
      <c r="B62" s="156"/>
      <c r="C62" s="157"/>
      <c r="D62" s="158" t="s">
        <v>116</v>
      </c>
      <c r="E62" s="159"/>
      <c r="F62" s="159"/>
      <c r="G62" s="159"/>
      <c r="H62" s="159"/>
      <c r="I62" s="159"/>
      <c r="J62" s="160">
        <f>J103</f>
        <v>0</v>
      </c>
      <c r="K62" s="157"/>
      <c r="L62" s="161"/>
    </row>
    <row r="63" s="8" customFormat="1" ht="19.92" customHeight="1">
      <c r="B63" s="162"/>
      <c r="C63" s="163"/>
      <c r="D63" s="164" t="s">
        <v>117</v>
      </c>
      <c r="E63" s="165"/>
      <c r="F63" s="165"/>
      <c r="G63" s="165"/>
      <c r="H63" s="165"/>
      <c r="I63" s="165"/>
      <c r="J63" s="166">
        <f>J104</f>
        <v>0</v>
      </c>
      <c r="K63" s="163"/>
      <c r="L63" s="167"/>
    </row>
    <row r="64" s="8" customFormat="1" ht="19.92" customHeight="1">
      <c r="B64" s="162"/>
      <c r="C64" s="163"/>
      <c r="D64" s="164" t="s">
        <v>332</v>
      </c>
      <c r="E64" s="165"/>
      <c r="F64" s="165"/>
      <c r="G64" s="165"/>
      <c r="H64" s="165"/>
      <c r="I64" s="165"/>
      <c r="J64" s="166">
        <f>J256</f>
        <v>0</v>
      </c>
      <c r="K64" s="163"/>
      <c r="L64" s="167"/>
    </row>
    <row r="65" s="8" customFormat="1" ht="19.92" customHeight="1">
      <c r="B65" s="162"/>
      <c r="C65" s="163"/>
      <c r="D65" s="164" t="s">
        <v>333</v>
      </c>
      <c r="E65" s="165"/>
      <c r="F65" s="165"/>
      <c r="G65" s="165"/>
      <c r="H65" s="165"/>
      <c r="I65" s="165"/>
      <c r="J65" s="166">
        <f>J292</f>
        <v>0</v>
      </c>
      <c r="K65" s="163"/>
      <c r="L65" s="167"/>
    </row>
    <row r="66" s="8" customFormat="1" ht="19.92" customHeight="1">
      <c r="B66" s="162"/>
      <c r="C66" s="163"/>
      <c r="D66" s="164" t="s">
        <v>334</v>
      </c>
      <c r="E66" s="165"/>
      <c r="F66" s="165"/>
      <c r="G66" s="165"/>
      <c r="H66" s="165"/>
      <c r="I66" s="165"/>
      <c r="J66" s="166">
        <f>J360</f>
        <v>0</v>
      </c>
      <c r="K66" s="163"/>
      <c r="L66" s="167"/>
    </row>
    <row r="67" s="8" customFormat="1" ht="19.92" customHeight="1">
      <c r="B67" s="162"/>
      <c r="C67" s="163"/>
      <c r="D67" s="164" t="s">
        <v>250</v>
      </c>
      <c r="E67" s="165"/>
      <c r="F67" s="165"/>
      <c r="G67" s="165"/>
      <c r="H67" s="165"/>
      <c r="I67" s="165"/>
      <c r="J67" s="166">
        <f>J417</f>
        <v>0</v>
      </c>
      <c r="K67" s="163"/>
      <c r="L67" s="167"/>
    </row>
    <row r="68" s="8" customFormat="1" ht="19.92" customHeight="1">
      <c r="B68" s="162"/>
      <c r="C68" s="163"/>
      <c r="D68" s="164" t="s">
        <v>335</v>
      </c>
      <c r="E68" s="165"/>
      <c r="F68" s="165"/>
      <c r="G68" s="165"/>
      <c r="H68" s="165"/>
      <c r="I68" s="165"/>
      <c r="J68" s="166">
        <f>J442</f>
        <v>0</v>
      </c>
      <c r="K68" s="163"/>
      <c r="L68" s="167"/>
    </row>
    <row r="69" s="8" customFormat="1" ht="19.92" customHeight="1">
      <c r="B69" s="162"/>
      <c r="C69" s="163"/>
      <c r="D69" s="164" t="s">
        <v>118</v>
      </c>
      <c r="E69" s="165"/>
      <c r="F69" s="165"/>
      <c r="G69" s="165"/>
      <c r="H69" s="165"/>
      <c r="I69" s="165"/>
      <c r="J69" s="166">
        <f>J466</f>
        <v>0</v>
      </c>
      <c r="K69" s="163"/>
      <c r="L69" s="167"/>
    </row>
    <row r="70" s="8" customFormat="1" ht="19.92" customHeight="1">
      <c r="B70" s="162"/>
      <c r="C70" s="163"/>
      <c r="D70" s="164" t="s">
        <v>119</v>
      </c>
      <c r="E70" s="165"/>
      <c r="F70" s="165"/>
      <c r="G70" s="165"/>
      <c r="H70" s="165"/>
      <c r="I70" s="165"/>
      <c r="J70" s="166">
        <f>J577</f>
        <v>0</v>
      </c>
      <c r="K70" s="163"/>
      <c r="L70" s="167"/>
    </row>
    <row r="71" s="8" customFormat="1" ht="19.92" customHeight="1">
      <c r="B71" s="162"/>
      <c r="C71" s="163"/>
      <c r="D71" s="164" t="s">
        <v>336</v>
      </c>
      <c r="E71" s="165"/>
      <c r="F71" s="165"/>
      <c r="G71" s="165"/>
      <c r="H71" s="165"/>
      <c r="I71" s="165"/>
      <c r="J71" s="166">
        <f>J611</f>
        <v>0</v>
      </c>
      <c r="K71" s="163"/>
      <c r="L71" s="167"/>
    </row>
    <row r="72" s="7" customFormat="1" ht="24.96" customHeight="1">
      <c r="B72" s="156"/>
      <c r="C72" s="157"/>
      <c r="D72" s="158" t="s">
        <v>337</v>
      </c>
      <c r="E72" s="159"/>
      <c r="F72" s="159"/>
      <c r="G72" s="159"/>
      <c r="H72" s="159"/>
      <c r="I72" s="159"/>
      <c r="J72" s="160">
        <f>J613</f>
        <v>0</v>
      </c>
      <c r="K72" s="157"/>
      <c r="L72" s="161"/>
    </row>
    <row r="73" s="8" customFormat="1" ht="19.92" customHeight="1">
      <c r="B73" s="162"/>
      <c r="C73" s="163"/>
      <c r="D73" s="164" t="s">
        <v>338</v>
      </c>
      <c r="E73" s="165"/>
      <c r="F73" s="165"/>
      <c r="G73" s="165"/>
      <c r="H73" s="165"/>
      <c r="I73" s="165"/>
      <c r="J73" s="166">
        <f>J614</f>
        <v>0</v>
      </c>
      <c r="K73" s="163"/>
      <c r="L73" s="167"/>
    </row>
    <row r="74" s="7" customFormat="1" ht="24.96" customHeight="1">
      <c r="B74" s="156"/>
      <c r="C74" s="157"/>
      <c r="D74" s="158" t="s">
        <v>197</v>
      </c>
      <c r="E74" s="159"/>
      <c r="F74" s="159"/>
      <c r="G74" s="159"/>
      <c r="H74" s="159"/>
      <c r="I74" s="159"/>
      <c r="J74" s="160">
        <f>J701</f>
        <v>240000</v>
      </c>
      <c r="K74" s="157"/>
      <c r="L74" s="161"/>
    </row>
    <row r="75" s="8" customFormat="1" ht="19.92" customHeight="1">
      <c r="B75" s="162"/>
      <c r="C75" s="163"/>
      <c r="D75" s="164" t="s">
        <v>339</v>
      </c>
      <c r="E75" s="165"/>
      <c r="F75" s="165"/>
      <c r="G75" s="165"/>
      <c r="H75" s="165"/>
      <c r="I75" s="165"/>
      <c r="J75" s="166">
        <f>J702</f>
        <v>0</v>
      </c>
      <c r="K75" s="163"/>
      <c r="L75" s="167"/>
    </row>
    <row r="76" s="8" customFormat="1" ht="19.92" customHeight="1">
      <c r="B76" s="162"/>
      <c r="C76" s="163"/>
      <c r="D76" s="164" t="s">
        <v>251</v>
      </c>
      <c r="E76" s="165"/>
      <c r="F76" s="165"/>
      <c r="G76" s="165"/>
      <c r="H76" s="165"/>
      <c r="I76" s="165"/>
      <c r="J76" s="166">
        <f>J712</f>
        <v>0</v>
      </c>
      <c r="K76" s="163"/>
      <c r="L76" s="167"/>
    </row>
    <row r="77" s="8" customFormat="1" ht="19.92" customHeight="1">
      <c r="B77" s="162"/>
      <c r="C77" s="163"/>
      <c r="D77" s="164" t="s">
        <v>340</v>
      </c>
      <c r="E77" s="165"/>
      <c r="F77" s="165"/>
      <c r="G77" s="165"/>
      <c r="H77" s="165"/>
      <c r="I77" s="165"/>
      <c r="J77" s="166">
        <f>J715</f>
        <v>0</v>
      </c>
      <c r="K77" s="163"/>
      <c r="L77" s="167"/>
    </row>
    <row r="78" s="8" customFormat="1" ht="19.92" customHeight="1">
      <c r="B78" s="162"/>
      <c r="C78" s="163"/>
      <c r="D78" s="164" t="s">
        <v>341</v>
      </c>
      <c r="E78" s="165"/>
      <c r="F78" s="165"/>
      <c r="G78" s="165"/>
      <c r="H78" s="165"/>
      <c r="I78" s="165"/>
      <c r="J78" s="166">
        <f>J718</f>
        <v>240000</v>
      </c>
      <c r="K78" s="163"/>
      <c r="L78" s="167"/>
    </row>
    <row r="79" s="1" customFormat="1" ht="21.84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6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6"/>
    </row>
    <row r="81" s="1" customFormat="1" ht="29.28" customHeight="1">
      <c r="B81" s="34"/>
      <c r="C81" s="155" t="s">
        <v>120</v>
      </c>
      <c r="D81" s="35"/>
      <c r="E81" s="35"/>
      <c r="F81" s="35"/>
      <c r="G81" s="35"/>
      <c r="H81" s="35"/>
      <c r="I81" s="35"/>
      <c r="J81" s="168">
        <v>0</v>
      </c>
      <c r="K81" s="35"/>
      <c r="L81" s="36"/>
      <c r="N81" s="169" t="s">
        <v>44</v>
      </c>
    </row>
    <row r="82" s="1" customFormat="1" ht="18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6"/>
    </row>
    <row r="83" s="1" customFormat="1" ht="29.28" customHeight="1">
      <c r="B83" s="34"/>
      <c r="C83" s="121" t="s">
        <v>104</v>
      </c>
      <c r="D83" s="122"/>
      <c r="E83" s="122"/>
      <c r="F83" s="122"/>
      <c r="G83" s="122"/>
      <c r="H83" s="122"/>
      <c r="I83" s="122"/>
      <c r="J83" s="123">
        <f>ROUND(J61+J81,2)</f>
        <v>240000</v>
      </c>
      <c r="K83" s="122"/>
      <c r="L83" s="36"/>
    </row>
    <row r="84" s="1" customFormat="1" ht="6.96" customHeight="1"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36"/>
    </row>
    <row r="88" s="1" customFormat="1" ht="6.96" customHeight="1">
      <c r="B88" s="55"/>
      <c r="C88" s="56"/>
      <c r="D88" s="56"/>
      <c r="E88" s="56"/>
      <c r="F88" s="56"/>
      <c r="G88" s="56"/>
      <c r="H88" s="56"/>
      <c r="I88" s="56"/>
      <c r="J88" s="56"/>
      <c r="K88" s="56"/>
      <c r="L88" s="36"/>
    </row>
    <row r="89" s="1" customFormat="1" ht="24.96" customHeight="1">
      <c r="B89" s="34"/>
      <c r="C89" s="22" t="s">
        <v>121</v>
      </c>
      <c r="D89" s="35"/>
      <c r="E89" s="35"/>
      <c r="F89" s="35"/>
      <c r="G89" s="35"/>
      <c r="H89" s="35"/>
      <c r="I89" s="35"/>
      <c r="J89" s="35"/>
      <c r="K89" s="35"/>
      <c r="L89" s="36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6"/>
    </row>
    <row r="91" s="1" customFormat="1" ht="12" customHeight="1">
      <c r="B91" s="34"/>
      <c r="C91" s="28" t="s">
        <v>14</v>
      </c>
      <c r="D91" s="35"/>
      <c r="E91" s="35"/>
      <c r="F91" s="35"/>
      <c r="G91" s="35"/>
      <c r="H91" s="35"/>
      <c r="I91" s="35"/>
      <c r="J91" s="35"/>
      <c r="K91" s="35"/>
      <c r="L91" s="36"/>
    </row>
    <row r="92" s="1" customFormat="1" ht="16.5" customHeight="1">
      <c r="B92" s="34"/>
      <c r="C92" s="35"/>
      <c r="D92" s="35"/>
      <c r="E92" s="152" t="str">
        <f>E7</f>
        <v>NymbP_E_Soupis</v>
      </c>
      <c r="F92" s="28"/>
      <c r="G92" s="28"/>
      <c r="H92" s="28"/>
      <c r="I92" s="35"/>
      <c r="J92" s="35"/>
      <c r="K92" s="35"/>
      <c r="L92" s="36"/>
    </row>
    <row r="93" s="1" customFormat="1" ht="12" customHeight="1">
      <c r="B93" s="34"/>
      <c r="C93" s="28" t="s">
        <v>106</v>
      </c>
      <c r="D93" s="35"/>
      <c r="E93" s="35"/>
      <c r="F93" s="35"/>
      <c r="G93" s="35"/>
      <c r="H93" s="35"/>
      <c r="I93" s="35"/>
      <c r="J93" s="35"/>
      <c r="K93" s="35"/>
      <c r="L93" s="36"/>
    </row>
    <row r="94" s="1" customFormat="1" ht="16.5" customHeight="1">
      <c r="B94" s="34"/>
      <c r="C94" s="35"/>
      <c r="D94" s="35"/>
      <c r="E94" s="60" t="str">
        <f>E9</f>
        <v>SO 201 - Most ev.č. 330-003</v>
      </c>
      <c r="F94" s="35"/>
      <c r="G94" s="35"/>
      <c r="H94" s="35"/>
      <c r="I94" s="35"/>
      <c r="J94" s="35"/>
      <c r="K94" s="35"/>
      <c r="L94" s="36"/>
    </row>
    <row r="95" s="1" customFormat="1" ht="6.96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6"/>
    </row>
    <row r="96" s="1" customFormat="1" ht="12" customHeight="1">
      <c r="B96" s="34"/>
      <c r="C96" s="28" t="s">
        <v>19</v>
      </c>
      <c r="D96" s="35"/>
      <c r="E96" s="35"/>
      <c r="F96" s="25" t="str">
        <f>F12</f>
        <v>Nymburk</v>
      </c>
      <c r="G96" s="35"/>
      <c r="H96" s="35"/>
      <c r="I96" s="28" t="s">
        <v>21</v>
      </c>
      <c r="J96" s="63" t="str">
        <f>IF(J12="","",J12)</f>
        <v>19. 3. 2019</v>
      </c>
      <c r="K96" s="35"/>
      <c r="L96" s="36"/>
    </row>
    <row r="97" s="1" customFormat="1" ht="6.96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6"/>
    </row>
    <row r="98" s="1" customFormat="1" ht="13.65" customHeight="1">
      <c r="B98" s="34"/>
      <c r="C98" s="28" t="s">
        <v>25</v>
      </c>
      <c r="D98" s="35"/>
      <c r="E98" s="35"/>
      <c r="F98" s="25" t="str">
        <f>E15</f>
        <v>Středočeský kraj</v>
      </c>
      <c r="G98" s="35"/>
      <c r="H98" s="35"/>
      <c r="I98" s="28" t="s">
        <v>31</v>
      </c>
      <c r="J98" s="30" t="str">
        <f>E21</f>
        <v xml:space="preserve">VPÚ DECO PRAHA  a.s.</v>
      </c>
      <c r="K98" s="35"/>
      <c r="L98" s="36"/>
    </row>
    <row r="99" s="1" customFormat="1" ht="13.65" customHeight="1">
      <c r="B99" s="34"/>
      <c r="C99" s="28" t="s">
        <v>29</v>
      </c>
      <c r="D99" s="35"/>
      <c r="E99" s="35"/>
      <c r="F99" s="25" t="str">
        <f>IF(E18="","",E18)</f>
        <v xml:space="preserve"> </v>
      </c>
      <c r="G99" s="35"/>
      <c r="H99" s="35"/>
      <c r="I99" s="28" t="s">
        <v>36</v>
      </c>
      <c r="J99" s="30" t="str">
        <f>E24</f>
        <v>Ing. Hanzlová</v>
      </c>
      <c r="K99" s="35"/>
      <c r="L99" s="36"/>
    </row>
    <row r="100" s="1" customFormat="1" ht="10.32" customHeight="1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6"/>
    </row>
    <row r="101" s="9" customFormat="1" ht="29.28" customHeight="1">
      <c r="B101" s="170"/>
      <c r="C101" s="171" t="s">
        <v>122</v>
      </c>
      <c r="D101" s="172" t="s">
        <v>59</v>
      </c>
      <c r="E101" s="172" t="s">
        <v>55</v>
      </c>
      <c r="F101" s="172" t="s">
        <v>56</v>
      </c>
      <c r="G101" s="172" t="s">
        <v>123</v>
      </c>
      <c r="H101" s="172" t="s">
        <v>124</v>
      </c>
      <c r="I101" s="172" t="s">
        <v>125</v>
      </c>
      <c r="J101" s="173" t="s">
        <v>113</v>
      </c>
      <c r="K101" s="174" t="s">
        <v>126</v>
      </c>
      <c r="L101" s="175"/>
      <c r="M101" s="84" t="s">
        <v>1</v>
      </c>
      <c r="N101" s="85" t="s">
        <v>44</v>
      </c>
      <c r="O101" s="85" t="s">
        <v>127</v>
      </c>
      <c r="P101" s="85" t="s">
        <v>128</v>
      </c>
      <c r="Q101" s="85" t="s">
        <v>129</v>
      </c>
      <c r="R101" s="85" t="s">
        <v>130</v>
      </c>
      <c r="S101" s="85" t="s">
        <v>131</v>
      </c>
      <c r="T101" s="86" t="s">
        <v>132</v>
      </c>
    </row>
    <row r="102" s="1" customFormat="1" ht="22.8" customHeight="1">
      <c r="B102" s="34"/>
      <c r="C102" s="91" t="s">
        <v>133</v>
      </c>
      <c r="D102" s="35"/>
      <c r="E102" s="35"/>
      <c r="F102" s="35"/>
      <c r="G102" s="35"/>
      <c r="H102" s="35"/>
      <c r="I102" s="35"/>
      <c r="J102" s="176">
        <f>BK102</f>
        <v>240000</v>
      </c>
      <c r="K102" s="35"/>
      <c r="L102" s="36"/>
      <c r="M102" s="87"/>
      <c r="N102" s="88"/>
      <c r="O102" s="88"/>
      <c r="P102" s="177">
        <f>P103+P613+P701</f>
        <v>0</v>
      </c>
      <c r="Q102" s="88"/>
      <c r="R102" s="177">
        <f>R103+R613+R701</f>
        <v>321.85338257999996</v>
      </c>
      <c r="S102" s="88"/>
      <c r="T102" s="178">
        <f>T103+T613+T701</f>
        <v>0</v>
      </c>
      <c r="AT102" s="16" t="s">
        <v>73</v>
      </c>
      <c r="AU102" s="16" t="s">
        <v>115</v>
      </c>
      <c r="BK102" s="179">
        <f>BK103+BK613+BK701</f>
        <v>240000</v>
      </c>
    </row>
    <row r="103" s="10" customFormat="1" ht="25.92" customHeight="1">
      <c r="B103" s="180"/>
      <c r="C103" s="181"/>
      <c r="D103" s="182" t="s">
        <v>73</v>
      </c>
      <c r="E103" s="183" t="s">
        <v>134</v>
      </c>
      <c r="F103" s="183" t="s">
        <v>135</v>
      </c>
      <c r="G103" s="181"/>
      <c r="H103" s="181"/>
      <c r="I103" s="181"/>
      <c r="J103" s="184">
        <f>BK103</f>
        <v>0</v>
      </c>
      <c r="K103" s="181"/>
      <c r="L103" s="185"/>
      <c r="M103" s="186"/>
      <c r="N103" s="187"/>
      <c r="O103" s="187"/>
      <c r="P103" s="188">
        <f>P104+P256+P292+P360+P417+P442+P466+P577+P611</f>
        <v>0</v>
      </c>
      <c r="Q103" s="187"/>
      <c r="R103" s="188">
        <f>R104+R256+R292+R360+R417+R442+R466+R577+R611</f>
        <v>319.96132687999994</v>
      </c>
      <c r="S103" s="187"/>
      <c r="T103" s="189">
        <f>T104+T256+T292+T360+T417+T442+T466+T577+T611</f>
        <v>0</v>
      </c>
      <c r="AR103" s="190" t="s">
        <v>82</v>
      </c>
      <c r="AT103" s="191" t="s">
        <v>73</v>
      </c>
      <c r="AU103" s="191" t="s">
        <v>74</v>
      </c>
      <c r="AY103" s="190" t="s">
        <v>136</v>
      </c>
      <c r="BK103" s="192">
        <f>BK104+BK256+BK292+BK360+BK417+BK442+BK466+BK577+BK611</f>
        <v>0</v>
      </c>
    </row>
    <row r="104" s="10" customFormat="1" ht="22.8" customHeight="1">
      <c r="B104" s="180"/>
      <c r="C104" s="181"/>
      <c r="D104" s="182" t="s">
        <v>73</v>
      </c>
      <c r="E104" s="193" t="s">
        <v>82</v>
      </c>
      <c r="F104" s="193" t="s">
        <v>137</v>
      </c>
      <c r="G104" s="181"/>
      <c r="H104" s="181"/>
      <c r="I104" s="181"/>
      <c r="J104" s="194">
        <f>BK104</f>
        <v>0</v>
      </c>
      <c r="K104" s="181"/>
      <c r="L104" s="185"/>
      <c r="M104" s="186"/>
      <c r="N104" s="187"/>
      <c r="O104" s="187"/>
      <c r="P104" s="188">
        <f>SUM(P105:P255)</f>
        <v>0</v>
      </c>
      <c r="Q104" s="187"/>
      <c r="R104" s="188">
        <f>SUM(R105:R255)</f>
        <v>25.369752039999998</v>
      </c>
      <c r="S104" s="187"/>
      <c r="T104" s="189">
        <f>SUM(T105:T255)</f>
        <v>0</v>
      </c>
      <c r="AR104" s="190" t="s">
        <v>82</v>
      </c>
      <c r="AT104" s="191" t="s">
        <v>73</v>
      </c>
      <c r="AU104" s="191" t="s">
        <v>82</v>
      </c>
      <c r="AY104" s="190" t="s">
        <v>136</v>
      </c>
      <c r="BK104" s="192">
        <f>SUM(BK105:BK255)</f>
        <v>0</v>
      </c>
    </row>
    <row r="105" s="1" customFormat="1" ht="16.5" customHeight="1">
      <c r="B105" s="34"/>
      <c r="C105" s="195" t="s">
        <v>82</v>
      </c>
      <c r="D105" s="195" t="s">
        <v>138</v>
      </c>
      <c r="E105" s="196" t="s">
        <v>147</v>
      </c>
      <c r="F105" s="197" t="s">
        <v>148</v>
      </c>
      <c r="G105" s="198" t="s">
        <v>149</v>
      </c>
      <c r="H105" s="199">
        <v>139.44</v>
      </c>
      <c r="I105" s="200">
        <v>0</v>
      </c>
      <c r="J105" s="200">
        <f>ROUND(I105*H105,2)</f>
        <v>0</v>
      </c>
      <c r="K105" s="197" t="s">
        <v>142</v>
      </c>
      <c r="L105" s="36"/>
      <c r="M105" s="73" t="s">
        <v>1</v>
      </c>
      <c r="N105" s="201" t="s">
        <v>45</v>
      </c>
      <c r="O105" s="202">
        <v>0</v>
      </c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16" t="s">
        <v>143</v>
      </c>
      <c r="AT105" s="16" t="s">
        <v>138</v>
      </c>
      <c r="AU105" s="16" t="s">
        <v>94</v>
      </c>
      <c r="AY105" s="16" t="s">
        <v>136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6" t="s">
        <v>82</v>
      </c>
      <c r="BK105" s="204">
        <f>ROUND(I105*H105,2)</f>
        <v>0</v>
      </c>
      <c r="BL105" s="16" t="s">
        <v>143</v>
      </c>
      <c r="BM105" s="16" t="s">
        <v>342</v>
      </c>
    </row>
    <row r="106" s="1" customFormat="1">
      <c r="B106" s="34"/>
      <c r="C106" s="35"/>
      <c r="D106" s="207" t="s">
        <v>151</v>
      </c>
      <c r="E106" s="35"/>
      <c r="F106" s="216" t="s">
        <v>343</v>
      </c>
      <c r="G106" s="35"/>
      <c r="H106" s="35"/>
      <c r="I106" s="35"/>
      <c r="J106" s="35"/>
      <c r="K106" s="35"/>
      <c r="L106" s="36"/>
      <c r="M106" s="217"/>
      <c r="N106" s="75"/>
      <c r="O106" s="75"/>
      <c r="P106" s="75"/>
      <c r="Q106" s="75"/>
      <c r="R106" s="75"/>
      <c r="S106" s="75"/>
      <c r="T106" s="76"/>
      <c r="AT106" s="16" t="s">
        <v>151</v>
      </c>
      <c r="AU106" s="16" t="s">
        <v>94</v>
      </c>
    </row>
    <row r="107" s="11" customFormat="1">
      <c r="B107" s="205"/>
      <c r="C107" s="206"/>
      <c r="D107" s="207" t="s">
        <v>145</v>
      </c>
      <c r="E107" s="208" t="s">
        <v>1</v>
      </c>
      <c r="F107" s="209" t="s">
        <v>344</v>
      </c>
      <c r="G107" s="206"/>
      <c r="H107" s="210">
        <v>139.44</v>
      </c>
      <c r="I107" s="206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145</v>
      </c>
      <c r="AU107" s="215" t="s">
        <v>94</v>
      </c>
      <c r="AV107" s="11" t="s">
        <v>94</v>
      </c>
      <c r="AW107" s="11" t="s">
        <v>35</v>
      </c>
      <c r="AX107" s="11" t="s">
        <v>82</v>
      </c>
      <c r="AY107" s="215" t="s">
        <v>136</v>
      </c>
    </row>
    <row r="108" s="1" customFormat="1" ht="16.5" customHeight="1">
      <c r="B108" s="34"/>
      <c r="C108" s="195" t="s">
        <v>94</v>
      </c>
      <c r="D108" s="195" t="s">
        <v>138</v>
      </c>
      <c r="E108" s="196" t="s">
        <v>345</v>
      </c>
      <c r="F108" s="197" t="s">
        <v>346</v>
      </c>
      <c r="G108" s="198" t="s">
        <v>201</v>
      </c>
      <c r="H108" s="199">
        <v>2</v>
      </c>
      <c r="I108" s="200">
        <v>0</v>
      </c>
      <c r="J108" s="200">
        <f>ROUND(I108*H108,2)</f>
        <v>0</v>
      </c>
      <c r="K108" s="197" t="s">
        <v>142</v>
      </c>
      <c r="L108" s="36"/>
      <c r="M108" s="73" t="s">
        <v>1</v>
      </c>
      <c r="N108" s="201" t="s">
        <v>45</v>
      </c>
      <c r="O108" s="202">
        <v>0</v>
      </c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16" t="s">
        <v>143</v>
      </c>
      <c r="AT108" s="16" t="s">
        <v>138</v>
      </c>
      <c r="AU108" s="16" t="s">
        <v>94</v>
      </c>
      <c r="AY108" s="16" t="s">
        <v>136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6" t="s">
        <v>82</v>
      </c>
      <c r="BK108" s="204">
        <f>ROUND(I108*H108,2)</f>
        <v>0</v>
      </c>
      <c r="BL108" s="16" t="s">
        <v>143</v>
      </c>
      <c r="BM108" s="16" t="s">
        <v>347</v>
      </c>
    </row>
    <row r="109" s="1" customFormat="1">
      <c r="B109" s="34"/>
      <c r="C109" s="35"/>
      <c r="D109" s="207" t="s">
        <v>151</v>
      </c>
      <c r="E109" s="35"/>
      <c r="F109" s="216" t="s">
        <v>348</v>
      </c>
      <c r="G109" s="35"/>
      <c r="H109" s="35"/>
      <c r="I109" s="35"/>
      <c r="J109" s="35"/>
      <c r="K109" s="35"/>
      <c r="L109" s="36"/>
      <c r="M109" s="217"/>
      <c r="N109" s="75"/>
      <c r="O109" s="75"/>
      <c r="P109" s="75"/>
      <c r="Q109" s="75"/>
      <c r="R109" s="75"/>
      <c r="S109" s="75"/>
      <c r="T109" s="76"/>
      <c r="AT109" s="16" t="s">
        <v>151</v>
      </c>
      <c r="AU109" s="16" t="s">
        <v>94</v>
      </c>
    </row>
    <row r="110" s="1" customFormat="1" ht="16.5" customHeight="1">
      <c r="B110" s="34"/>
      <c r="C110" s="195" t="s">
        <v>154</v>
      </c>
      <c r="D110" s="195" t="s">
        <v>138</v>
      </c>
      <c r="E110" s="196" t="s">
        <v>349</v>
      </c>
      <c r="F110" s="197" t="s">
        <v>350</v>
      </c>
      <c r="G110" s="198" t="s">
        <v>245</v>
      </c>
      <c r="H110" s="199">
        <v>1</v>
      </c>
      <c r="I110" s="200">
        <v>0</v>
      </c>
      <c r="J110" s="200">
        <f>ROUND(I110*H110,2)</f>
        <v>0</v>
      </c>
      <c r="K110" s="197" t="s">
        <v>1</v>
      </c>
      <c r="L110" s="36"/>
      <c r="M110" s="73" t="s">
        <v>1</v>
      </c>
      <c r="N110" s="201" t="s">
        <v>45</v>
      </c>
      <c r="O110" s="202">
        <v>0</v>
      </c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16" t="s">
        <v>143</v>
      </c>
      <c r="AT110" s="16" t="s">
        <v>138</v>
      </c>
      <c r="AU110" s="16" t="s">
        <v>94</v>
      </c>
      <c r="AY110" s="16" t="s">
        <v>136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6" t="s">
        <v>82</v>
      </c>
      <c r="BK110" s="204">
        <f>ROUND(I110*H110,2)</f>
        <v>0</v>
      </c>
      <c r="BL110" s="16" t="s">
        <v>143</v>
      </c>
      <c r="BM110" s="16" t="s">
        <v>351</v>
      </c>
    </row>
    <row r="111" s="1" customFormat="1">
      <c r="B111" s="34"/>
      <c r="C111" s="35"/>
      <c r="D111" s="207" t="s">
        <v>151</v>
      </c>
      <c r="E111" s="35"/>
      <c r="F111" s="216" t="s">
        <v>352</v>
      </c>
      <c r="G111" s="35"/>
      <c r="H111" s="35"/>
      <c r="I111" s="35"/>
      <c r="J111" s="35"/>
      <c r="K111" s="35"/>
      <c r="L111" s="36"/>
      <c r="M111" s="217"/>
      <c r="N111" s="75"/>
      <c r="O111" s="75"/>
      <c r="P111" s="75"/>
      <c r="Q111" s="75"/>
      <c r="R111" s="75"/>
      <c r="S111" s="75"/>
      <c r="T111" s="76"/>
      <c r="AT111" s="16" t="s">
        <v>151</v>
      </c>
      <c r="AU111" s="16" t="s">
        <v>94</v>
      </c>
    </row>
    <row r="112" s="1" customFormat="1" ht="16.5" customHeight="1">
      <c r="B112" s="34"/>
      <c r="C112" s="195" t="s">
        <v>143</v>
      </c>
      <c r="D112" s="195" t="s">
        <v>138</v>
      </c>
      <c r="E112" s="196" t="s">
        <v>353</v>
      </c>
      <c r="F112" s="197" t="s">
        <v>354</v>
      </c>
      <c r="G112" s="198" t="s">
        <v>201</v>
      </c>
      <c r="H112" s="199">
        <v>2</v>
      </c>
      <c r="I112" s="200">
        <v>0</v>
      </c>
      <c r="J112" s="200">
        <f>ROUND(I112*H112,2)</f>
        <v>0</v>
      </c>
      <c r="K112" s="197" t="s">
        <v>142</v>
      </c>
      <c r="L112" s="36"/>
      <c r="M112" s="73" t="s">
        <v>1</v>
      </c>
      <c r="N112" s="201" t="s">
        <v>45</v>
      </c>
      <c r="O112" s="202">
        <v>0</v>
      </c>
      <c r="P112" s="202">
        <f>O112*H112</f>
        <v>0</v>
      </c>
      <c r="Q112" s="202">
        <v>5.0000000000000002E-05</v>
      </c>
      <c r="R112" s="202">
        <f>Q112*H112</f>
        <v>0.00010000000000000001</v>
      </c>
      <c r="S112" s="202">
        <v>0</v>
      </c>
      <c r="T112" s="203">
        <f>S112*H112</f>
        <v>0</v>
      </c>
      <c r="AR112" s="16" t="s">
        <v>143</v>
      </c>
      <c r="AT112" s="16" t="s">
        <v>138</v>
      </c>
      <c r="AU112" s="16" t="s">
        <v>94</v>
      </c>
      <c r="AY112" s="16" t="s">
        <v>136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16" t="s">
        <v>82</v>
      </c>
      <c r="BK112" s="204">
        <f>ROUND(I112*H112,2)</f>
        <v>0</v>
      </c>
      <c r="BL112" s="16" t="s">
        <v>143</v>
      </c>
      <c r="BM112" s="16" t="s">
        <v>355</v>
      </c>
    </row>
    <row r="113" s="1" customFormat="1">
      <c r="B113" s="34"/>
      <c r="C113" s="35"/>
      <c r="D113" s="207" t="s">
        <v>151</v>
      </c>
      <c r="E113" s="35"/>
      <c r="F113" s="216" t="s">
        <v>356</v>
      </c>
      <c r="G113" s="35"/>
      <c r="H113" s="35"/>
      <c r="I113" s="35"/>
      <c r="J113" s="35"/>
      <c r="K113" s="35"/>
      <c r="L113" s="36"/>
      <c r="M113" s="217"/>
      <c r="N113" s="75"/>
      <c r="O113" s="75"/>
      <c r="P113" s="75"/>
      <c r="Q113" s="75"/>
      <c r="R113" s="75"/>
      <c r="S113" s="75"/>
      <c r="T113" s="76"/>
      <c r="AT113" s="16" t="s">
        <v>151</v>
      </c>
      <c r="AU113" s="16" t="s">
        <v>94</v>
      </c>
    </row>
    <row r="114" s="1" customFormat="1" ht="16.5" customHeight="1">
      <c r="B114" s="34"/>
      <c r="C114" s="195" t="s">
        <v>165</v>
      </c>
      <c r="D114" s="195" t="s">
        <v>138</v>
      </c>
      <c r="E114" s="196" t="s">
        <v>357</v>
      </c>
      <c r="F114" s="197" t="s">
        <v>358</v>
      </c>
      <c r="G114" s="198" t="s">
        <v>149</v>
      </c>
      <c r="H114" s="199">
        <v>448.23000000000002</v>
      </c>
      <c r="I114" s="200">
        <v>0</v>
      </c>
      <c r="J114" s="200">
        <f>ROUND(I114*H114,2)</f>
        <v>0</v>
      </c>
      <c r="K114" s="197" t="s">
        <v>142</v>
      </c>
      <c r="L114" s="36"/>
      <c r="M114" s="73" t="s">
        <v>1</v>
      </c>
      <c r="N114" s="201" t="s">
        <v>45</v>
      </c>
      <c r="O114" s="202">
        <v>0</v>
      </c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16" t="s">
        <v>143</v>
      </c>
      <c r="AT114" s="16" t="s">
        <v>138</v>
      </c>
      <c r="AU114" s="16" t="s">
        <v>94</v>
      </c>
      <c r="AY114" s="16" t="s">
        <v>136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6" t="s">
        <v>82</v>
      </c>
      <c r="BK114" s="204">
        <f>ROUND(I114*H114,2)</f>
        <v>0</v>
      </c>
      <c r="BL114" s="16" t="s">
        <v>143</v>
      </c>
      <c r="BM114" s="16" t="s">
        <v>359</v>
      </c>
    </row>
    <row r="115" s="1" customFormat="1">
      <c r="B115" s="34"/>
      <c r="C115" s="35"/>
      <c r="D115" s="207" t="s">
        <v>151</v>
      </c>
      <c r="E115" s="35"/>
      <c r="F115" s="216" t="s">
        <v>360</v>
      </c>
      <c r="G115" s="35"/>
      <c r="H115" s="35"/>
      <c r="I115" s="35"/>
      <c r="J115" s="35"/>
      <c r="K115" s="35"/>
      <c r="L115" s="36"/>
      <c r="M115" s="217"/>
      <c r="N115" s="75"/>
      <c r="O115" s="75"/>
      <c r="P115" s="75"/>
      <c r="Q115" s="75"/>
      <c r="R115" s="75"/>
      <c r="S115" s="75"/>
      <c r="T115" s="76"/>
      <c r="AT115" s="16" t="s">
        <v>151</v>
      </c>
      <c r="AU115" s="16" t="s">
        <v>94</v>
      </c>
    </row>
    <row r="116" s="13" customFormat="1">
      <c r="B116" s="236"/>
      <c r="C116" s="237"/>
      <c r="D116" s="207" t="s">
        <v>145</v>
      </c>
      <c r="E116" s="238" t="s">
        <v>1</v>
      </c>
      <c r="F116" s="239" t="s">
        <v>361</v>
      </c>
      <c r="G116" s="237"/>
      <c r="H116" s="238" t="s">
        <v>1</v>
      </c>
      <c r="I116" s="237"/>
      <c r="J116" s="237"/>
      <c r="K116" s="237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145</v>
      </c>
      <c r="AU116" s="244" t="s">
        <v>94</v>
      </c>
      <c r="AV116" s="13" t="s">
        <v>82</v>
      </c>
      <c r="AW116" s="13" t="s">
        <v>35</v>
      </c>
      <c r="AX116" s="13" t="s">
        <v>74</v>
      </c>
      <c r="AY116" s="244" t="s">
        <v>136</v>
      </c>
    </row>
    <row r="117" s="11" customFormat="1">
      <c r="B117" s="205"/>
      <c r="C117" s="206"/>
      <c r="D117" s="207" t="s">
        <v>145</v>
      </c>
      <c r="E117" s="208" t="s">
        <v>1</v>
      </c>
      <c r="F117" s="209" t="s">
        <v>362</v>
      </c>
      <c r="G117" s="206"/>
      <c r="H117" s="210">
        <v>205</v>
      </c>
      <c r="I117" s="206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145</v>
      </c>
      <c r="AU117" s="215" t="s">
        <v>94</v>
      </c>
      <c r="AV117" s="11" t="s">
        <v>94</v>
      </c>
      <c r="AW117" s="11" t="s">
        <v>35</v>
      </c>
      <c r="AX117" s="11" t="s">
        <v>74</v>
      </c>
      <c r="AY117" s="215" t="s">
        <v>136</v>
      </c>
    </row>
    <row r="118" s="11" customFormat="1">
      <c r="B118" s="205"/>
      <c r="C118" s="206"/>
      <c r="D118" s="207" t="s">
        <v>145</v>
      </c>
      <c r="E118" s="208" t="s">
        <v>1</v>
      </c>
      <c r="F118" s="209" t="s">
        <v>363</v>
      </c>
      <c r="G118" s="206"/>
      <c r="H118" s="210">
        <v>200</v>
      </c>
      <c r="I118" s="206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145</v>
      </c>
      <c r="AU118" s="215" t="s">
        <v>94</v>
      </c>
      <c r="AV118" s="11" t="s">
        <v>94</v>
      </c>
      <c r="AW118" s="11" t="s">
        <v>35</v>
      </c>
      <c r="AX118" s="11" t="s">
        <v>74</v>
      </c>
      <c r="AY118" s="215" t="s">
        <v>136</v>
      </c>
    </row>
    <row r="119" s="11" customFormat="1">
      <c r="B119" s="205"/>
      <c r="C119" s="206"/>
      <c r="D119" s="207" t="s">
        <v>145</v>
      </c>
      <c r="E119" s="208" t="s">
        <v>1</v>
      </c>
      <c r="F119" s="209" t="s">
        <v>364</v>
      </c>
      <c r="G119" s="206"/>
      <c r="H119" s="210">
        <v>43.229999999999997</v>
      </c>
      <c r="I119" s="206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145</v>
      </c>
      <c r="AU119" s="215" t="s">
        <v>94</v>
      </c>
      <c r="AV119" s="11" t="s">
        <v>94</v>
      </c>
      <c r="AW119" s="11" t="s">
        <v>35</v>
      </c>
      <c r="AX119" s="11" t="s">
        <v>74</v>
      </c>
      <c r="AY119" s="215" t="s">
        <v>136</v>
      </c>
    </row>
    <row r="120" s="12" customFormat="1">
      <c r="B120" s="221"/>
      <c r="C120" s="222"/>
      <c r="D120" s="207" t="s">
        <v>145</v>
      </c>
      <c r="E120" s="223" t="s">
        <v>1</v>
      </c>
      <c r="F120" s="224" t="s">
        <v>214</v>
      </c>
      <c r="G120" s="222"/>
      <c r="H120" s="225">
        <v>448.23000000000002</v>
      </c>
      <c r="I120" s="222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145</v>
      </c>
      <c r="AU120" s="230" t="s">
        <v>94</v>
      </c>
      <c r="AV120" s="12" t="s">
        <v>143</v>
      </c>
      <c r="AW120" s="12" t="s">
        <v>35</v>
      </c>
      <c r="AX120" s="12" t="s">
        <v>82</v>
      </c>
      <c r="AY120" s="230" t="s">
        <v>136</v>
      </c>
    </row>
    <row r="121" s="1" customFormat="1" ht="16.5" customHeight="1">
      <c r="B121" s="34"/>
      <c r="C121" s="195" t="s">
        <v>171</v>
      </c>
      <c r="D121" s="195" t="s">
        <v>138</v>
      </c>
      <c r="E121" s="196" t="s">
        <v>365</v>
      </c>
      <c r="F121" s="197" t="s">
        <v>366</v>
      </c>
      <c r="G121" s="198" t="s">
        <v>149</v>
      </c>
      <c r="H121" s="199">
        <v>448.23000000000002</v>
      </c>
      <c r="I121" s="200">
        <v>0</v>
      </c>
      <c r="J121" s="200">
        <f>ROUND(I121*H121,2)</f>
        <v>0</v>
      </c>
      <c r="K121" s="197" t="s">
        <v>142</v>
      </c>
      <c r="L121" s="36"/>
      <c r="M121" s="73" t="s">
        <v>1</v>
      </c>
      <c r="N121" s="201" t="s">
        <v>45</v>
      </c>
      <c r="O121" s="202">
        <v>0</v>
      </c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AR121" s="16" t="s">
        <v>143</v>
      </c>
      <c r="AT121" s="16" t="s">
        <v>138</v>
      </c>
      <c r="AU121" s="16" t="s">
        <v>94</v>
      </c>
      <c r="AY121" s="16" t="s">
        <v>136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6" t="s">
        <v>82</v>
      </c>
      <c r="BK121" s="204">
        <f>ROUND(I121*H121,2)</f>
        <v>0</v>
      </c>
      <c r="BL121" s="16" t="s">
        <v>143</v>
      </c>
      <c r="BM121" s="16" t="s">
        <v>367</v>
      </c>
    </row>
    <row r="122" s="1" customFormat="1">
      <c r="B122" s="34"/>
      <c r="C122" s="35"/>
      <c r="D122" s="207" t="s">
        <v>151</v>
      </c>
      <c r="E122" s="35"/>
      <c r="F122" s="216" t="s">
        <v>368</v>
      </c>
      <c r="G122" s="35"/>
      <c r="H122" s="35"/>
      <c r="I122" s="35"/>
      <c r="J122" s="35"/>
      <c r="K122" s="35"/>
      <c r="L122" s="36"/>
      <c r="M122" s="217"/>
      <c r="N122" s="75"/>
      <c r="O122" s="75"/>
      <c r="P122" s="75"/>
      <c r="Q122" s="75"/>
      <c r="R122" s="75"/>
      <c r="S122" s="75"/>
      <c r="T122" s="76"/>
      <c r="AT122" s="16" t="s">
        <v>151</v>
      </c>
      <c r="AU122" s="16" t="s">
        <v>94</v>
      </c>
    </row>
    <row r="123" s="13" customFormat="1">
      <c r="B123" s="236"/>
      <c r="C123" s="237"/>
      <c r="D123" s="207" t="s">
        <v>145</v>
      </c>
      <c r="E123" s="238" t="s">
        <v>1</v>
      </c>
      <c r="F123" s="239" t="s">
        <v>361</v>
      </c>
      <c r="G123" s="237"/>
      <c r="H123" s="238" t="s">
        <v>1</v>
      </c>
      <c r="I123" s="237"/>
      <c r="J123" s="237"/>
      <c r="K123" s="237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145</v>
      </c>
      <c r="AU123" s="244" t="s">
        <v>94</v>
      </c>
      <c r="AV123" s="13" t="s">
        <v>82</v>
      </c>
      <c r="AW123" s="13" t="s">
        <v>35</v>
      </c>
      <c r="AX123" s="13" t="s">
        <v>74</v>
      </c>
      <c r="AY123" s="244" t="s">
        <v>136</v>
      </c>
    </row>
    <row r="124" s="11" customFormat="1">
      <c r="B124" s="205"/>
      <c r="C124" s="206"/>
      <c r="D124" s="207" t="s">
        <v>145</v>
      </c>
      <c r="E124" s="208" t="s">
        <v>1</v>
      </c>
      <c r="F124" s="209" t="s">
        <v>362</v>
      </c>
      <c r="G124" s="206"/>
      <c r="H124" s="210">
        <v>205</v>
      </c>
      <c r="I124" s="206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145</v>
      </c>
      <c r="AU124" s="215" t="s">
        <v>94</v>
      </c>
      <c r="AV124" s="11" t="s">
        <v>94</v>
      </c>
      <c r="AW124" s="11" t="s">
        <v>35</v>
      </c>
      <c r="AX124" s="11" t="s">
        <v>74</v>
      </c>
      <c r="AY124" s="215" t="s">
        <v>136</v>
      </c>
    </row>
    <row r="125" s="11" customFormat="1">
      <c r="B125" s="205"/>
      <c r="C125" s="206"/>
      <c r="D125" s="207" t="s">
        <v>145</v>
      </c>
      <c r="E125" s="208" t="s">
        <v>1</v>
      </c>
      <c r="F125" s="209" t="s">
        <v>363</v>
      </c>
      <c r="G125" s="206"/>
      <c r="H125" s="210">
        <v>200</v>
      </c>
      <c r="I125" s="206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145</v>
      </c>
      <c r="AU125" s="215" t="s">
        <v>94</v>
      </c>
      <c r="AV125" s="11" t="s">
        <v>94</v>
      </c>
      <c r="AW125" s="11" t="s">
        <v>35</v>
      </c>
      <c r="AX125" s="11" t="s">
        <v>74</v>
      </c>
      <c r="AY125" s="215" t="s">
        <v>136</v>
      </c>
    </row>
    <row r="126" s="11" customFormat="1">
      <c r="B126" s="205"/>
      <c r="C126" s="206"/>
      <c r="D126" s="207" t="s">
        <v>145</v>
      </c>
      <c r="E126" s="208" t="s">
        <v>1</v>
      </c>
      <c r="F126" s="209" t="s">
        <v>364</v>
      </c>
      <c r="G126" s="206"/>
      <c r="H126" s="210">
        <v>43.229999999999997</v>
      </c>
      <c r="I126" s="206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145</v>
      </c>
      <c r="AU126" s="215" t="s">
        <v>94</v>
      </c>
      <c r="AV126" s="11" t="s">
        <v>94</v>
      </c>
      <c r="AW126" s="11" t="s">
        <v>35</v>
      </c>
      <c r="AX126" s="11" t="s">
        <v>74</v>
      </c>
      <c r="AY126" s="215" t="s">
        <v>136</v>
      </c>
    </row>
    <row r="127" s="12" customFormat="1">
      <c r="B127" s="221"/>
      <c r="C127" s="222"/>
      <c r="D127" s="207" t="s">
        <v>145</v>
      </c>
      <c r="E127" s="223" t="s">
        <v>1</v>
      </c>
      <c r="F127" s="224" t="s">
        <v>214</v>
      </c>
      <c r="G127" s="222"/>
      <c r="H127" s="225">
        <v>448.23000000000002</v>
      </c>
      <c r="I127" s="222"/>
      <c r="J127" s="222"/>
      <c r="K127" s="222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145</v>
      </c>
      <c r="AU127" s="230" t="s">
        <v>94</v>
      </c>
      <c r="AV127" s="12" t="s">
        <v>143</v>
      </c>
      <c r="AW127" s="12" t="s">
        <v>35</v>
      </c>
      <c r="AX127" s="12" t="s">
        <v>82</v>
      </c>
      <c r="AY127" s="230" t="s">
        <v>136</v>
      </c>
    </row>
    <row r="128" s="1" customFormat="1" ht="16.5" customHeight="1">
      <c r="B128" s="34"/>
      <c r="C128" s="195" t="s">
        <v>179</v>
      </c>
      <c r="D128" s="195" t="s">
        <v>138</v>
      </c>
      <c r="E128" s="196" t="s">
        <v>369</v>
      </c>
      <c r="F128" s="197" t="s">
        <v>370</v>
      </c>
      <c r="G128" s="198" t="s">
        <v>149</v>
      </c>
      <c r="H128" s="199">
        <v>448.23000000000002</v>
      </c>
      <c r="I128" s="200">
        <v>0</v>
      </c>
      <c r="J128" s="200">
        <f>ROUND(I128*H128,2)</f>
        <v>0</v>
      </c>
      <c r="K128" s="197" t="s">
        <v>142</v>
      </c>
      <c r="L128" s="36"/>
      <c r="M128" s="73" t="s">
        <v>1</v>
      </c>
      <c r="N128" s="201" t="s">
        <v>45</v>
      </c>
      <c r="O128" s="202">
        <v>0</v>
      </c>
      <c r="P128" s="202">
        <f>O128*H128</f>
        <v>0</v>
      </c>
      <c r="Q128" s="202">
        <v>8.0000000000000007E-05</v>
      </c>
      <c r="R128" s="202">
        <f>Q128*H128</f>
        <v>0.035858400000000006</v>
      </c>
      <c r="S128" s="202">
        <v>0</v>
      </c>
      <c r="T128" s="203">
        <f>S128*H128</f>
        <v>0</v>
      </c>
      <c r="AR128" s="16" t="s">
        <v>143</v>
      </c>
      <c r="AT128" s="16" t="s">
        <v>138</v>
      </c>
      <c r="AU128" s="16" t="s">
        <v>94</v>
      </c>
      <c r="AY128" s="16" t="s">
        <v>136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82</v>
      </c>
      <c r="BK128" s="204">
        <f>ROUND(I128*H128,2)</f>
        <v>0</v>
      </c>
      <c r="BL128" s="16" t="s">
        <v>143</v>
      </c>
      <c r="BM128" s="16" t="s">
        <v>371</v>
      </c>
    </row>
    <row r="129" s="1" customFormat="1">
      <c r="B129" s="34"/>
      <c r="C129" s="35"/>
      <c r="D129" s="207" t="s">
        <v>151</v>
      </c>
      <c r="E129" s="35"/>
      <c r="F129" s="216" t="s">
        <v>372</v>
      </c>
      <c r="G129" s="35"/>
      <c r="H129" s="35"/>
      <c r="I129" s="35"/>
      <c r="J129" s="35"/>
      <c r="K129" s="35"/>
      <c r="L129" s="36"/>
      <c r="M129" s="217"/>
      <c r="N129" s="75"/>
      <c r="O129" s="75"/>
      <c r="P129" s="75"/>
      <c r="Q129" s="75"/>
      <c r="R129" s="75"/>
      <c r="S129" s="75"/>
      <c r="T129" s="76"/>
      <c r="AT129" s="16" t="s">
        <v>151</v>
      </c>
      <c r="AU129" s="16" t="s">
        <v>94</v>
      </c>
    </row>
    <row r="130" s="13" customFormat="1">
      <c r="B130" s="236"/>
      <c r="C130" s="237"/>
      <c r="D130" s="207" t="s">
        <v>145</v>
      </c>
      <c r="E130" s="238" t="s">
        <v>1</v>
      </c>
      <c r="F130" s="239" t="s">
        <v>373</v>
      </c>
      <c r="G130" s="237"/>
      <c r="H130" s="238" t="s">
        <v>1</v>
      </c>
      <c r="I130" s="237"/>
      <c r="J130" s="237"/>
      <c r="K130" s="237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145</v>
      </c>
      <c r="AU130" s="244" t="s">
        <v>94</v>
      </c>
      <c r="AV130" s="13" t="s">
        <v>82</v>
      </c>
      <c r="AW130" s="13" t="s">
        <v>35</v>
      </c>
      <c r="AX130" s="13" t="s">
        <v>74</v>
      </c>
      <c r="AY130" s="244" t="s">
        <v>136</v>
      </c>
    </row>
    <row r="131" s="11" customFormat="1">
      <c r="B131" s="205"/>
      <c r="C131" s="206"/>
      <c r="D131" s="207" t="s">
        <v>145</v>
      </c>
      <c r="E131" s="208" t="s">
        <v>1</v>
      </c>
      <c r="F131" s="209" t="s">
        <v>362</v>
      </c>
      <c r="G131" s="206"/>
      <c r="H131" s="210">
        <v>205</v>
      </c>
      <c r="I131" s="206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145</v>
      </c>
      <c r="AU131" s="215" t="s">
        <v>94</v>
      </c>
      <c r="AV131" s="11" t="s">
        <v>94</v>
      </c>
      <c r="AW131" s="11" t="s">
        <v>35</v>
      </c>
      <c r="AX131" s="11" t="s">
        <v>74</v>
      </c>
      <c r="AY131" s="215" t="s">
        <v>136</v>
      </c>
    </row>
    <row r="132" s="11" customFormat="1">
      <c r="B132" s="205"/>
      <c r="C132" s="206"/>
      <c r="D132" s="207" t="s">
        <v>145</v>
      </c>
      <c r="E132" s="208" t="s">
        <v>1</v>
      </c>
      <c r="F132" s="209" t="s">
        <v>363</v>
      </c>
      <c r="G132" s="206"/>
      <c r="H132" s="210">
        <v>200</v>
      </c>
      <c r="I132" s="206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145</v>
      </c>
      <c r="AU132" s="215" t="s">
        <v>94</v>
      </c>
      <c r="AV132" s="11" t="s">
        <v>94</v>
      </c>
      <c r="AW132" s="11" t="s">
        <v>35</v>
      </c>
      <c r="AX132" s="11" t="s">
        <v>74</v>
      </c>
      <c r="AY132" s="215" t="s">
        <v>136</v>
      </c>
    </row>
    <row r="133" s="11" customFormat="1">
      <c r="B133" s="205"/>
      <c r="C133" s="206"/>
      <c r="D133" s="207" t="s">
        <v>145</v>
      </c>
      <c r="E133" s="208" t="s">
        <v>1</v>
      </c>
      <c r="F133" s="209" t="s">
        <v>364</v>
      </c>
      <c r="G133" s="206"/>
      <c r="H133" s="210">
        <v>43.229999999999997</v>
      </c>
      <c r="I133" s="206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145</v>
      </c>
      <c r="AU133" s="215" t="s">
        <v>94</v>
      </c>
      <c r="AV133" s="11" t="s">
        <v>94</v>
      </c>
      <c r="AW133" s="11" t="s">
        <v>35</v>
      </c>
      <c r="AX133" s="11" t="s">
        <v>74</v>
      </c>
      <c r="AY133" s="215" t="s">
        <v>136</v>
      </c>
    </row>
    <row r="134" s="12" customFormat="1">
      <c r="B134" s="221"/>
      <c r="C134" s="222"/>
      <c r="D134" s="207" t="s">
        <v>145</v>
      </c>
      <c r="E134" s="223" t="s">
        <v>1</v>
      </c>
      <c r="F134" s="224" t="s">
        <v>214</v>
      </c>
      <c r="G134" s="222"/>
      <c r="H134" s="225">
        <v>448.23000000000002</v>
      </c>
      <c r="I134" s="222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94</v>
      </c>
      <c r="AV134" s="12" t="s">
        <v>143</v>
      </c>
      <c r="AW134" s="12" t="s">
        <v>35</v>
      </c>
      <c r="AX134" s="12" t="s">
        <v>82</v>
      </c>
      <c r="AY134" s="230" t="s">
        <v>136</v>
      </c>
    </row>
    <row r="135" s="1" customFormat="1" ht="16.5" customHeight="1">
      <c r="B135" s="34"/>
      <c r="C135" s="195" t="s">
        <v>187</v>
      </c>
      <c r="D135" s="195" t="s">
        <v>138</v>
      </c>
      <c r="E135" s="196" t="s">
        <v>374</v>
      </c>
      <c r="F135" s="197" t="s">
        <v>375</v>
      </c>
      <c r="G135" s="198" t="s">
        <v>182</v>
      </c>
      <c r="H135" s="199">
        <v>40</v>
      </c>
      <c r="I135" s="200">
        <v>0</v>
      </c>
      <c r="J135" s="200">
        <f>ROUND(I135*H135,2)</f>
        <v>0</v>
      </c>
      <c r="K135" s="197" t="s">
        <v>142</v>
      </c>
      <c r="L135" s="36"/>
      <c r="M135" s="73" t="s">
        <v>1</v>
      </c>
      <c r="N135" s="201" t="s">
        <v>45</v>
      </c>
      <c r="O135" s="202">
        <v>0</v>
      </c>
      <c r="P135" s="202">
        <f>O135*H135</f>
        <v>0</v>
      </c>
      <c r="Q135" s="202">
        <v>0.01559</v>
      </c>
      <c r="R135" s="202">
        <f>Q135*H135</f>
        <v>0.62359999999999993</v>
      </c>
      <c r="S135" s="202">
        <v>0</v>
      </c>
      <c r="T135" s="203">
        <f>S135*H135</f>
        <v>0</v>
      </c>
      <c r="AR135" s="16" t="s">
        <v>143</v>
      </c>
      <c r="AT135" s="16" t="s">
        <v>138</v>
      </c>
      <c r="AU135" s="16" t="s">
        <v>94</v>
      </c>
      <c r="AY135" s="16" t="s">
        <v>136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82</v>
      </c>
      <c r="BK135" s="204">
        <f>ROUND(I135*H135,2)</f>
        <v>0</v>
      </c>
      <c r="BL135" s="16" t="s">
        <v>143</v>
      </c>
      <c r="BM135" s="16" t="s">
        <v>376</v>
      </c>
    </row>
    <row r="136" s="1" customFormat="1">
      <c r="B136" s="34"/>
      <c r="C136" s="35"/>
      <c r="D136" s="207" t="s">
        <v>151</v>
      </c>
      <c r="E136" s="35"/>
      <c r="F136" s="216" t="s">
        <v>377</v>
      </c>
      <c r="G136" s="35"/>
      <c r="H136" s="35"/>
      <c r="I136" s="35"/>
      <c r="J136" s="35"/>
      <c r="K136" s="35"/>
      <c r="L136" s="36"/>
      <c r="M136" s="217"/>
      <c r="N136" s="75"/>
      <c r="O136" s="75"/>
      <c r="P136" s="75"/>
      <c r="Q136" s="75"/>
      <c r="R136" s="75"/>
      <c r="S136" s="75"/>
      <c r="T136" s="76"/>
      <c r="AT136" s="16" t="s">
        <v>151</v>
      </c>
      <c r="AU136" s="16" t="s">
        <v>94</v>
      </c>
    </row>
    <row r="137" s="1" customFormat="1" ht="16.5" customHeight="1">
      <c r="B137" s="34"/>
      <c r="C137" s="195" t="s">
        <v>177</v>
      </c>
      <c r="D137" s="195" t="s">
        <v>138</v>
      </c>
      <c r="E137" s="196" t="s">
        <v>378</v>
      </c>
      <c r="F137" s="197" t="s">
        <v>379</v>
      </c>
      <c r="G137" s="198" t="s">
        <v>380</v>
      </c>
      <c r="H137" s="199">
        <v>1200</v>
      </c>
      <c r="I137" s="200">
        <v>0</v>
      </c>
      <c r="J137" s="200">
        <f>ROUND(I137*H137,2)</f>
        <v>0</v>
      </c>
      <c r="K137" s="197" t="s">
        <v>142</v>
      </c>
      <c r="L137" s="36"/>
      <c r="M137" s="73" t="s">
        <v>1</v>
      </c>
      <c r="N137" s="201" t="s">
        <v>45</v>
      </c>
      <c r="O137" s="202">
        <v>0</v>
      </c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AR137" s="16" t="s">
        <v>143</v>
      </c>
      <c r="AT137" s="16" t="s">
        <v>138</v>
      </c>
      <c r="AU137" s="16" t="s">
        <v>94</v>
      </c>
      <c r="AY137" s="16" t="s">
        <v>136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82</v>
      </c>
      <c r="BK137" s="204">
        <f>ROUND(I137*H137,2)</f>
        <v>0</v>
      </c>
      <c r="BL137" s="16" t="s">
        <v>143</v>
      </c>
      <c r="BM137" s="16" t="s">
        <v>381</v>
      </c>
    </row>
    <row r="138" s="1" customFormat="1">
      <c r="B138" s="34"/>
      <c r="C138" s="35"/>
      <c r="D138" s="207" t="s">
        <v>151</v>
      </c>
      <c r="E138" s="35"/>
      <c r="F138" s="216" t="s">
        <v>382</v>
      </c>
      <c r="G138" s="35"/>
      <c r="H138" s="35"/>
      <c r="I138" s="35"/>
      <c r="J138" s="35"/>
      <c r="K138" s="35"/>
      <c r="L138" s="36"/>
      <c r="M138" s="217"/>
      <c r="N138" s="75"/>
      <c r="O138" s="75"/>
      <c r="P138" s="75"/>
      <c r="Q138" s="75"/>
      <c r="R138" s="75"/>
      <c r="S138" s="75"/>
      <c r="T138" s="76"/>
      <c r="AT138" s="16" t="s">
        <v>151</v>
      </c>
      <c r="AU138" s="16" t="s">
        <v>94</v>
      </c>
    </row>
    <row r="139" s="11" customFormat="1">
      <c r="B139" s="205"/>
      <c r="C139" s="206"/>
      <c r="D139" s="207" t="s">
        <v>145</v>
      </c>
      <c r="E139" s="208" t="s">
        <v>1</v>
      </c>
      <c r="F139" s="209" t="s">
        <v>383</v>
      </c>
      <c r="G139" s="206"/>
      <c r="H139" s="210">
        <v>1200</v>
      </c>
      <c r="I139" s="206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145</v>
      </c>
      <c r="AU139" s="215" t="s">
        <v>94</v>
      </c>
      <c r="AV139" s="11" t="s">
        <v>94</v>
      </c>
      <c r="AW139" s="11" t="s">
        <v>35</v>
      </c>
      <c r="AX139" s="11" t="s">
        <v>82</v>
      </c>
      <c r="AY139" s="215" t="s">
        <v>136</v>
      </c>
    </row>
    <row r="140" s="1" customFormat="1" ht="16.5" customHeight="1">
      <c r="B140" s="34"/>
      <c r="C140" s="195" t="s">
        <v>293</v>
      </c>
      <c r="D140" s="195" t="s">
        <v>138</v>
      </c>
      <c r="E140" s="196" t="s">
        <v>384</v>
      </c>
      <c r="F140" s="197" t="s">
        <v>385</v>
      </c>
      <c r="G140" s="198" t="s">
        <v>157</v>
      </c>
      <c r="H140" s="199">
        <v>193.614</v>
      </c>
      <c r="I140" s="200">
        <v>0</v>
      </c>
      <c r="J140" s="200">
        <f>ROUND(I140*H140,2)</f>
        <v>0</v>
      </c>
      <c r="K140" s="197" t="s">
        <v>142</v>
      </c>
      <c r="L140" s="36"/>
      <c r="M140" s="73" t="s">
        <v>1</v>
      </c>
      <c r="N140" s="201" t="s">
        <v>45</v>
      </c>
      <c r="O140" s="202">
        <v>0</v>
      </c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AR140" s="16" t="s">
        <v>143</v>
      </c>
      <c r="AT140" s="16" t="s">
        <v>138</v>
      </c>
      <c r="AU140" s="16" t="s">
        <v>94</v>
      </c>
      <c r="AY140" s="16" t="s">
        <v>136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82</v>
      </c>
      <c r="BK140" s="204">
        <f>ROUND(I140*H140,2)</f>
        <v>0</v>
      </c>
      <c r="BL140" s="16" t="s">
        <v>143</v>
      </c>
      <c r="BM140" s="16" t="s">
        <v>386</v>
      </c>
    </row>
    <row r="141" s="1" customFormat="1">
      <c r="B141" s="34"/>
      <c r="C141" s="35"/>
      <c r="D141" s="207" t="s">
        <v>151</v>
      </c>
      <c r="E141" s="35"/>
      <c r="F141" s="216" t="s">
        <v>387</v>
      </c>
      <c r="G141" s="35"/>
      <c r="H141" s="35"/>
      <c r="I141" s="35"/>
      <c r="J141" s="35"/>
      <c r="K141" s="35"/>
      <c r="L141" s="36"/>
      <c r="M141" s="217"/>
      <c r="N141" s="75"/>
      <c r="O141" s="75"/>
      <c r="P141" s="75"/>
      <c r="Q141" s="75"/>
      <c r="R141" s="75"/>
      <c r="S141" s="75"/>
      <c r="T141" s="76"/>
      <c r="AT141" s="16" t="s">
        <v>151</v>
      </c>
      <c r="AU141" s="16" t="s">
        <v>94</v>
      </c>
    </row>
    <row r="142" s="1" customFormat="1" ht="16.5" customHeight="1">
      <c r="B142" s="34"/>
      <c r="C142" s="195" t="s">
        <v>298</v>
      </c>
      <c r="D142" s="195" t="s">
        <v>138</v>
      </c>
      <c r="E142" s="196" t="s">
        <v>388</v>
      </c>
      <c r="F142" s="197" t="s">
        <v>389</v>
      </c>
      <c r="G142" s="198" t="s">
        <v>157</v>
      </c>
      <c r="H142" s="199">
        <v>193.614</v>
      </c>
      <c r="I142" s="200">
        <v>0</v>
      </c>
      <c r="J142" s="200">
        <f>ROUND(I142*H142,2)</f>
        <v>0</v>
      </c>
      <c r="K142" s="197" t="s">
        <v>142</v>
      </c>
      <c r="L142" s="36"/>
      <c r="M142" s="73" t="s">
        <v>1</v>
      </c>
      <c r="N142" s="201" t="s">
        <v>45</v>
      </c>
      <c r="O142" s="202">
        <v>0</v>
      </c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AR142" s="16" t="s">
        <v>143</v>
      </c>
      <c r="AT142" s="16" t="s">
        <v>138</v>
      </c>
      <c r="AU142" s="16" t="s">
        <v>94</v>
      </c>
      <c r="AY142" s="16" t="s">
        <v>136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82</v>
      </c>
      <c r="BK142" s="204">
        <f>ROUND(I142*H142,2)</f>
        <v>0</v>
      </c>
      <c r="BL142" s="16" t="s">
        <v>143</v>
      </c>
      <c r="BM142" s="16" t="s">
        <v>390</v>
      </c>
    </row>
    <row r="143" s="1" customFormat="1" ht="16.5" customHeight="1">
      <c r="B143" s="34"/>
      <c r="C143" s="195" t="s">
        <v>303</v>
      </c>
      <c r="D143" s="195" t="s">
        <v>138</v>
      </c>
      <c r="E143" s="196" t="s">
        <v>391</v>
      </c>
      <c r="F143" s="197" t="s">
        <v>392</v>
      </c>
      <c r="G143" s="198" t="s">
        <v>174</v>
      </c>
      <c r="H143" s="199">
        <v>387.22800000000001</v>
      </c>
      <c r="I143" s="200">
        <v>0</v>
      </c>
      <c r="J143" s="200">
        <f>ROUND(I143*H143,2)</f>
        <v>0</v>
      </c>
      <c r="K143" s="197" t="s">
        <v>1</v>
      </c>
      <c r="L143" s="36"/>
      <c r="M143" s="73" t="s">
        <v>1</v>
      </c>
      <c r="N143" s="201" t="s">
        <v>45</v>
      </c>
      <c r="O143" s="202">
        <v>0</v>
      </c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AR143" s="16" t="s">
        <v>143</v>
      </c>
      <c r="AT143" s="16" t="s">
        <v>138</v>
      </c>
      <c r="AU143" s="16" t="s">
        <v>94</v>
      </c>
      <c r="AY143" s="16" t="s">
        <v>136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82</v>
      </c>
      <c r="BK143" s="204">
        <f>ROUND(I143*H143,2)</f>
        <v>0</v>
      </c>
      <c r="BL143" s="16" t="s">
        <v>143</v>
      </c>
      <c r="BM143" s="16" t="s">
        <v>393</v>
      </c>
    </row>
    <row r="144" s="1" customFormat="1">
      <c r="B144" s="34"/>
      <c r="C144" s="35"/>
      <c r="D144" s="207" t="s">
        <v>151</v>
      </c>
      <c r="E144" s="35"/>
      <c r="F144" s="216" t="s">
        <v>394</v>
      </c>
      <c r="G144" s="35"/>
      <c r="H144" s="35"/>
      <c r="I144" s="35"/>
      <c r="J144" s="35"/>
      <c r="K144" s="35"/>
      <c r="L144" s="36"/>
      <c r="M144" s="217"/>
      <c r="N144" s="75"/>
      <c r="O144" s="75"/>
      <c r="P144" s="75"/>
      <c r="Q144" s="75"/>
      <c r="R144" s="75"/>
      <c r="S144" s="75"/>
      <c r="T144" s="76"/>
      <c r="AT144" s="16" t="s">
        <v>151</v>
      </c>
      <c r="AU144" s="16" t="s">
        <v>94</v>
      </c>
    </row>
    <row r="145" s="11" customFormat="1">
      <c r="B145" s="205"/>
      <c r="C145" s="206"/>
      <c r="D145" s="207" t="s">
        <v>145</v>
      </c>
      <c r="E145" s="206"/>
      <c r="F145" s="209" t="s">
        <v>395</v>
      </c>
      <c r="G145" s="206"/>
      <c r="H145" s="210">
        <v>387.22800000000001</v>
      </c>
      <c r="I145" s="206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145</v>
      </c>
      <c r="AU145" s="215" t="s">
        <v>94</v>
      </c>
      <c r="AV145" s="11" t="s">
        <v>94</v>
      </c>
      <c r="AW145" s="11" t="s">
        <v>4</v>
      </c>
      <c r="AX145" s="11" t="s">
        <v>82</v>
      </c>
      <c r="AY145" s="215" t="s">
        <v>136</v>
      </c>
    </row>
    <row r="146" s="1" customFormat="1" ht="16.5" customHeight="1">
      <c r="B146" s="34"/>
      <c r="C146" s="195" t="s">
        <v>308</v>
      </c>
      <c r="D146" s="195" t="s">
        <v>138</v>
      </c>
      <c r="E146" s="196" t="s">
        <v>396</v>
      </c>
      <c r="F146" s="197" t="s">
        <v>397</v>
      </c>
      <c r="G146" s="198" t="s">
        <v>174</v>
      </c>
      <c r="H146" s="199">
        <v>47.905999999999999</v>
      </c>
      <c r="I146" s="200">
        <v>0</v>
      </c>
      <c r="J146" s="200">
        <f>ROUND(I146*H146,2)</f>
        <v>0</v>
      </c>
      <c r="K146" s="197" t="s">
        <v>1</v>
      </c>
      <c r="L146" s="36"/>
      <c r="M146" s="73" t="s">
        <v>1</v>
      </c>
      <c r="N146" s="201" t="s">
        <v>45</v>
      </c>
      <c r="O146" s="202">
        <v>0</v>
      </c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AR146" s="16" t="s">
        <v>143</v>
      </c>
      <c r="AT146" s="16" t="s">
        <v>138</v>
      </c>
      <c r="AU146" s="16" t="s">
        <v>94</v>
      </c>
      <c r="AY146" s="16" t="s">
        <v>136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82</v>
      </c>
      <c r="BK146" s="204">
        <f>ROUND(I146*H146,2)</f>
        <v>0</v>
      </c>
      <c r="BL146" s="16" t="s">
        <v>143</v>
      </c>
      <c r="BM146" s="16" t="s">
        <v>398</v>
      </c>
    </row>
    <row r="147" s="1" customFormat="1">
      <c r="B147" s="34"/>
      <c r="C147" s="35"/>
      <c r="D147" s="207" t="s">
        <v>151</v>
      </c>
      <c r="E147" s="35"/>
      <c r="F147" s="216" t="s">
        <v>399</v>
      </c>
      <c r="G147" s="35"/>
      <c r="H147" s="35"/>
      <c r="I147" s="35"/>
      <c r="J147" s="35"/>
      <c r="K147" s="35"/>
      <c r="L147" s="36"/>
      <c r="M147" s="217"/>
      <c r="N147" s="75"/>
      <c r="O147" s="75"/>
      <c r="P147" s="75"/>
      <c r="Q147" s="75"/>
      <c r="R147" s="75"/>
      <c r="S147" s="75"/>
      <c r="T147" s="76"/>
      <c r="AT147" s="16" t="s">
        <v>151</v>
      </c>
      <c r="AU147" s="16" t="s">
        <v>94</v>
      </c>
    </row>
    <row r="148" s="11" customFormat="1">
      <c r="B148" s="205"/>
      <c r="C148" s="206"/>
      <c r="D148" s="207" t="s">
        <v>145</v>
      </c>
      <c r="E148" s="206"/>
      <c r="F148" s="209" t="s">
        <v>400</v>
      </c>
      <c r="G148" s="206"/>
      <c r="H148" s="210">
        <v>47.905999999999999</v>
      </c>
      <c r="I148" s="206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145</v>
      </c>
      <c r="AU148" s="215" t="s">
        <v>94</v>
      </c>
      <c r="AV148" s="11" t="s">
        <v>94</v>
      </c>
      <c r="AW148" s="11" t="s">
        <v>4</v>
      </c>
      <c r="AX148" s="11" t="s">
        <v>82</v>
      </c>
      <c r="AY148" s="215" t="s">
        <v>136</v>
      </c>
    </row>
    <row r="149" s="1" customFormat="1" ht="16.5" customHeight="1">
      <c r="B149" s="34"/>
      <c r="C149" s="195" t="s">
        <v>311</v>
      </c>
      <c r="D149" s="195" t="s">
        <v>138</v>
      </c>
      <c r="E149" s="196" t="s">
        <v>401</v>
      </c>
      <c r="F149" s="197" t="s">
        <v>402</v>
      </c>
      <c r="G149" s="198" t="s">
        <v>157</v>
      </c>
      <c r="H149" s="199">
        <v>54.774999999999999</v>
      </c>
      <c r="I149" s="200">
        <v>0</v>
      </c>
      <c r="J149" s="200">
        <f>ROUND(I149*H149,2)</f>
        <v>0</v>
      </c>
      <c r="K149" s="197" t="s">
        <v>142</v>
      </c>
      <c r="L149" s="36"/>
      <c r="M149" s="73" t="s">
        <v>1</v>
      </c>
      <c r="N149" s="201" t="s">
        <v>45</v>
      </c>
      <c r="O149" s="202">
        <v>0</v>
      </c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AR149" s="16" t="s">
        <v>143</v>
      </c>
      <c r="AT149" s="16" t="s">
        <v>138</v>
      </c>
      <c r="AU149" s="16" t="s">
        <v>94</v>
      </c>
      <c r="AY149" s="16" t="s">
        <v>136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82</v>
      </c>
      <c r="BK149" s="204">
        <f>ROUND(I149*H149,2)</f>
        <v>0</v>
      </c>
      <c r="BL149" s="16" t="s">
        <v>143</v>
      </c>
      <c r="BM149" s="16" t="s">
        <v>403</v>
      </c>
    </row>
    <row r="150" s="1" customFormat="1">
      <c r="B150" s="34"/>
      <c r="C150" s="35"/>
      <c r="D150" s="207" t="s">
        <v>151</v>
      </c>
      <c r="E150" s="35"/>
      <c r="F150" s="216" t="s">
        <v>404</v>
      </c>
      <c r="G150" s="35"/>
      <c r="H150" s="35"/>
      <c r="I150" s="35"/>
      <c r="J150" s="35"/>
      <c r="K150" s="35"/>
      <c r="L150" s="36"/>
      <c r="M150" s="217"/>
      <c r="N150" s="75"/>
      <c r="O150" s="75"/>
      <c r="P150" s="75"/>
      <c r="Q150" s="75"/>
      <c r="R150" s="75"/>
      <c r="S150" s="75"/>
      <c r="T150" s="76"/>
      <c r="AT150" s="16" t="s">
        <v>151</v>
      </c>
      <c r="AU150" s="16" t="s">
        <v>94</v>
      </c>
    </row>
    <row r="151" s="13" customFormat="1">
      <c r="B151" s="236"/>
      <c r="C151" s="237"/>
      <c r="D151" s="207" t="s">
        <v>145</v>
      </c>
      <c r="E151" s="238" t="s">
        <v>1</v>
      </c>
      <c r="F151" s="239" t="s">
        <v>405</v>
      </c>
      <c r="G151" s="237"/>
      <c r="H151" s="238" t="s">
        <v>1</v>
      </c>
      <c r="I151" s="237"/>
      <c r="J151" s="237"/>
      <c r="K151" s="237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145</v>
      </c>
      <c r="AU151" s="244" t="s">
        <v>94</v>
      </c>
      <c r="AV151" s="13" t="s">
        <v>82</v>
      </c>
      <c r="AW151" s="13" t="s">
        <v>35</v>
      </c>
      <c r="AX151" s="13" t="s">
        <v>74</v>
      </c>
      <c r="AY151" s="244" t="s">
        <v>136</v>
      </c>
    </row>
    <row r="152" s="11" customFormat="1">
      <c r="B152" s="205"/>
      <c r="C152" s="206"/>
      <c r="D152" s="207" t="s">
        <v>145</v>
      </c>
      <c r="E152" s="208" t="s">
        <v>1</v>
      </c>
      <c r="F152" s="209" t="s">
        <v>406</v>
      </c>
      <c r="G152" s="206"/>
      <c r="H152" s="210">
        <v>8.7400000000000002</v>
      </c>
      <c r="I152" s="206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145</v>
      </c>
      <c r="AU152" s="215" t="s">
        <v>94</v>
      </c>
      <c r="AV152" s="11" t="s">
        <v>94</v>
      </c>
      <c r="AW152" s="11" t="s">
        <v>35</v>
      </c>
      <c r="AX152" s="11" t="s">
        <v>74</v>
      </c>
      <c r="AY152" s="215" t="s">
        <v>136</v>
      </c>
    </row>
    <row r="153" s="11" customFormat="1">
      <c r="B153" s="205"/>
      <c r="C153" s="206"/>
      <c r="D153" s="207" t="s">
        <v>145</v>
      </c>
      <c r="E153" s="208" t="s">
        <v>1</v>
      </c>
      <c r="F153" s="209" t="s">
        <v>407</v>
      </c>
      <c r="G153" s="206"/>
      <c r="H153" s="210">
        <v>21.035</v>
      </c>
      <c r="I153" s="206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145</v>
      </c>
      <c r="AU153" s="215" t="s">
        <v>94</v>
      </c>
      <c r="AV153" s="11" t="s">
        <v>94</v>
      </c>
      <c r="AW153" s="11" t="s">
        <v>35</v>
      </c>
      <c r="AX153" s="11" t="s">
        <v>74</v>
      </c>
      <c r="AY153" s="215" t="s">
        <v>136</v>
      </c>
    </row>
    <row r="154" s="11" customFormat="1">
      <c r="B154" s="205"/>
      <c r="C154" s="206"/>
      <c r="D154" s="207" t="s">
        <v>145</v>
      </c>
      <c r="E154" s="208" t="s">
        <v>1</v>
      </c>
      <c r="F154" s="209" t="s">
        <v>408</v>
      </c>
      <c r="G154" s="206"/>
      <c r="H154" s="210">
        <v>25</v>
      </c>
      <c r="I154" s="206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145</v>
      </c>
      <c r="AU154" s="215" t="s">
        <v>94</v>
      </c>
      <c r="AV154" s="11" t="s">
        <v>94</v>
      </c>
      <c r="AW154" s="11" t="s">
        <v>35</v>
      </c>
      <c r="AX154" s="11" t="s">
        <v>74</v>
      </c>
      <c r="AY154" s="215" t="s">
        <v>136</v>
      </c>
    </row>
    <row r="155" s="12" customFormat="1">
      <c r="B155" s="221"/>
      <c r="C155" s="222"/>
      <c r="D155" s="207" t="s">
        <v>145</v>
      </c>
      <c r="E155" s="223" t="s">
        <v>1</v>
      </c>
      <c r="F155" s="224" t="s">
        <v>214</v>
      </c>
      <c r="G155" s="222"/>
      <c r="H155" s="225">
        <v>54.774999999999999</v>
      </c>
      <c r="I155" s="222"/>
      <c r="J155" s="222"/>
      <c r="K155" s="222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145</v>
      </c>
      <c r="AU155" s="230" t="s">
        <v>94</v>
      </c>
      <c r="AV155" s="12" t="s">
        <v>143</v>
      </c>
      <c r="AW155" s="12" t="s">
        <v>35</v>
      </c>
      <c r="AX155" s="12" t="s">
        <v>82</v>
      </c>
      <c r="AY155" s="230" t="s">
        <v>136</v>
      </c>
    </row>
    <row r="156" s="1" customFormat="1" ht="16.5" customHeight="1">
      <c r="B156" s="34"/>
      <c r="C156" s="195" t="s">
        <v>8</v>
      </c>
      <c r="D156" s="195" t="s">
        <v>138</v>
      </c>
      <c r="E156" s="196" t="s">
        <v>409</v>
      </c>
      <c r="F156" s="197" t="s">
        <v>410</v>
      </c>
      <c r="G156" s="198" t="s">
        <v>157</v>
      </c>
      <c r="H156" s="199">
        <v>717.952</v>
      </c>
      <c r="I156" s="200">
        <v>0</v>
      </c>
      <c r="J156" s="200">
        <f>ROUND(I156*H156,2)</f>
        <v>0</v>
      </c>
      <c r="K156" s="197" t="s">
        <v>142</v>
      </c>
      <c r="L156" s="36"/>
      <c r="M156" s="73" t="s">
        <v>1</v>
      </c>
      <c r="N156" s="201" t="s">
        <v>45</v>
      </c>
      <c r="O156" s="202">
        <v>0</v>
      </c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AR156" s="16" t="s">
        <v>143</v>
      </c>
      <c r="AT156" s="16" t="s">
        <v>138</v>
      </c>
      <c r="AU156" s="16" t="s">
        <v>94</v>
      </c>
      <c r="AY156" s="16" t="s">
        <v>136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82</v>
      </c>
      <c r="BK156" s="204">
        <f>ROUND(I156*H156,2)</f>
        <v>0</v>
      </c>
      <c r="BL156" s="16" t="s">
        <v>143</v>
      </c>
      <c r="BM156" s="16" t="s">
        <v>411</v>
      </c>
    </row>
    <row r="157" s="1" customFormat="1">
      <c r="B157" s="34"/>
      <c r="C157" s="35"/>
      <c r="D157" s="207" t="s">
        <v>151</v>
      </c>
      <c r="E157" s="35"/>
      <c r="F157" s="216" t="s">
        <v>412</v>
      </c>
      <c r="G157" s="35"/>
      <c r="H157" s="35"/>
      <c r="I157" s="35"/>
      <c r="J157" s="35"/>
      <c r="K157" s="35"/>
      <c r="L157" s="36"/>
      <c r="M157" s="217"/>
      <c r="N157" s="75"/>
      <c r="O157" s="75"/>
      <c r="P157" s="75"/>
      <c r="Q157" s="75"/>
      <c r="R157" s="75"/>
      <c r="S157" s="75"/>
      <c r="T157" s="76"/>
      <c r="AT157" s="16" t="s">
        <v>151</v>
      </c>
      <c r="AU157" s="16" t="s">
        <v>94</v>
      </c>
    </row>
    <row r="158" s="13" customFormat="1">
      <c r="B158" s="236"/>
      <c r="C158" s="237"/>
      <c r="D158" s="207" t="s">
        <v>145</v>
      </c>
      <c r="E158" s="238" t="s">
        <v>1</v>
      </c>
      <c r="F158" s="239" t="s">
        <v>413</v>
      </c>
      <c r="G158" s="237"/>
      <c r="H158" s="238" t="s">
        <v>1</v>
      </c>
      <c r="I158" s="237"/>
      <c r="J158" s="237"/>
      <c r="K158" s="237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145</v>
      </c>
      <c r="AU158" s="244" t="s">
        <v>94</v>
      </c>
      <c r="AV158" s="13" t="s">
        <v>82</v>
      </c>
      <c r="AW158" s="13" t="s">
        <v>35</v>
      </c>
      <c r="AX158" s="13" t="s">
        <v>74</v>
      </c>
      <c r="AY158" s="244" t="s">
        <v>136</v>
      </c>
    </row>
    <row r="159" s="11" customFormat="1">
      <c r="B159" s="205"/>
      <c r="C159" s="206"/>
      <c r="D159" s="207" t="s">
        <v>145</v>
      </c>
      <c r="E159" s="208" t="s">
        <v>1</v>
      </c>
      <c r="F159" s="209" t="s">
        <v>414</v>
      </c>
      <c r="G159" s="206"/>
      <c r="H159" s="210">
        <v>459.952</v>
      </c>
      <c r="I159" s="206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145</v>
      </c>
      <c r="AU159" s="215" t="s">
        <v>94</v>
      </c>
      <c r="AV159" s="11" t="s">
        <v>94</v>
      </c>
      <c r="AW159" s="11" t="s">
        <v>35</v>
      </c>
      <c r="AX159" s="11" t="s">
        <v>74</v>
      </c>
      <c r="AY159" s="215" t="s">
        <v>136</v>
      </c>
    </row>
    <row r="160" s="13" customFormat="1">
      <c r="B160" s="236"/>
      <c r="C160" s="237"/>
      <c r="D160" s="207" t="s">
        <v>145</v>
      </c>
      <c r="E160" s="238" t="s">
        <v>1</v>
      </c>
      <c r="F160" s="239" t="s">
        <v>415</v>
      </c>
      <c r="G160" s="237"/>
      <c r="H160" s="238" t="s">
        <v>1</v>
      </c>
      <c r="I160" s="237"/>
      <c r="J160" s="237"/>
      <c r="K160" s="237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145</v>
      </c>
      <c r="AU160" s="244" t="s">
        <v>94</v>
      </c>
      <c r="AV160" s="13" t="s">
        <v>82</v>
      </c>
      <c r="AW160" s="13" t="s">
        <v>35</v>
      </c>
      <c r="AX160" s="13" t="s">
        <v>74</v>
      </c>
      <c r="AY160" s="244" t="s">
        <v>136</v>
      </c>
    </row>
    <row r="161" s="11" customFormat="1">
      <c r="B161" s="205"/>
      <c r="C161" s="206"/>
      <c r="D161" s="207" t="s">
        <v>145</v>
      </c>
      <c r="E161" s="208" t="s">
        <v>1</v>
      </c>
      <c r="F161" s="209" t="s">
        <v>416</v>
      </c>
      <c r="G161" s="206"/>
      <c r="H161" s="210">
        <v>96</v>
      </c>
      <c r="I161" s="206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145</v>
      </c>
      <c r="AU161" s="215" t="s">
        <v>94</v>
      </c>
      <c r="AV161" s="11" t="s">
        <v>94</v>
      </c>
      <c r="AW161" s="11" t="s">
        <v>35</v>
      </c>
      <c r="AX161" s="11" t="s">
        <v>74</v>
      </c>
      <c r="AY161" s="215" t="s">
        <v>136</v>
      </c>
    </row>
    <row r="162" s="11" customFormat="1">
      <c r="B162" s="205"/>
      <c r="C162" s="206"/>
      <c r="D162" s="207" t="s">
        <v>145</v>
      </c>
      <c r="E162" s="208" t="s">
        <v>1</v>
      </c>
      <c r="F162" s="209" t="s">
        <v>417</v>
      </c>
      <c r="G162" s="206"/>
      <c r="H162" s="210">
        <v>162</v>
      </c>
      <c r="I162" s="206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145</v>
      </c>
      <c r="AU162" s="215" t="s">
        <v>94</v>
      </c>
      <c r="AV162" s="11" t="s">
        <v>94</v>
      </c>
      <c r="AW162" s="11" t="s">
        <v>35</v>
      </c>
      <c r="AX162" s="11" t="s">
        <v>74</v>
      </c>
      <c r="AY162" s="215" t="s">
        <v>136</v>
      </c>
    </row>
    <row r="163" s="12" customFormat="1">
      <c r="B163" s="221"/>
      <c r="C163" s="222"/>
      <c r="D163" s="207" t="s">
        <v>145</v>
      </c>
      <c r="E163" s="223" t="s">
        <v>1</v>
      </c>
      <c r="F163" s="224" t="s">
        <v>214</v>
      </c>
      <c r="G163" s="222"/>
      <c r="H163" s="225">
        <v>717.952</v>
      </c>
      <c r="I163" s="222"/>
      <c r="J163" s="222"/>
      <c r="K163" s="222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145</v>
      </c>
      <c r="AU163" s="230" t="s">
        <v>94</v>
      </c>
      <c r="AV163" s="12" t="s">
        <v>143</v>
      </c>
      <c r="AW163" s="12" t="s">
        <v>35</v>
      </c>
      <c r="AX163" s="12" t="s">
        <v>82</v>
      </c>
      <c r="AY163" s="230" t="s">
        <v>136</v>
      </c>
    </row>
    <row r="164" s="1" customFormat="1" ht="16.5" customHeight="1">
      <c r="B164" s="34"/>
      <c r="C164" s="195" t="s">
        <v>321</v>
      </c>
      <c r="D164" s="195" t="s">
        <v>138</v>
      </c>
      <c r="E164" s="196" t="s">
        <v>418</v>
      </c>
      <c r="F164" s="197" t="s">
        <v>419</v>
      </c>
      <c r="G164" s="198" t="s">
        <v>157</v>
      </c>
      <c r="H164" s="199">
        <v>717.952</v>
      </c>
      <c r="I164" s="200">
        <v>0</v>
      </c>
      <c r="J164" s="200">
        <f>ROUND(I164*H164,2)</f>
        <v>0</v>
      </c>
      <c r="K164" s="197" t="s">
        <v>142</v>
      </c>
      <c r="L164" s="36"/>
      <c r="M164" s="73" t="s">
        <v>1</v>
      </c>
      <c r="N164" s="201" t="s">
        <v>45</v>
      </c>
      <c r="O164" s="202">
        <v>0</v>
      </c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AR164" s="16" t="s">
        <v>143</v>
      </c>
      <c r="AT164" s="16" t="s">
        <v>138</v>
      </c>
      <c r="AU164" s="16" t="s">
        <v>94</v>
      </c>
      <c r="AY164" s="16" t="s">
        <v>136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82</v>
      </c>
      <c r="BK164" s="204">
        <f>ROUND(I164*H164,2)</f>
        <v>0</v>
      </c>
      <c r="BL164" s="16" t="s">
        <v>143</v>
      </c>
      <c r="BM164" s="16" t="s">
        <v>420</v>
      </c>
    </row>
    <row r="165" s="1" customFormat="1" ht="16.5" customHeight="1">
      <c r="B165" s="34"/>
      <c r="C165" s="195" t="s">
        <v>326</v>
      </c>
      <c r="D165" s="195" t="s">
        <v>138</v>
      </c>
      <c r="E165" s="196" t="s">
        <v>421</v>
      </c>
      <c r="F165" s="197" t="s">
        <v>422</v>
      </c>
      <c r="G165" s="198" t="s">
        <v>157</v>
      </c>
      <c r="H165" s="199">
        <v>5.5839999999999996</v>
      </c>
      <c r="I165" s="200">
        <v>0</v>
      </c>
      <c r="J165" s="200">
        <f>ROUND(I165*H165,2)</f>
        <v>0</v>
      </c>
      <c r="K165" s="197" t="s">
        <v>142</v>
      </c>
      <c r="L165" s="36"/>
      <c r="M165" s="73" t="s">
        <v>1</v>
      </c>
      <c r="N165" s="201" t="s">
        <v>45</v>
      </c>
      <c r="O165" s="202">
        <v>0</v>
      </c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AR165" s="16" t="s">
        <v>143</v>
      </c>
      <c r="AT165" s="16" t="s">
        <v>138</v>
      </c>
      <c r="AU165" s="16" t="s">
        <v>94</v>
      </c>
      <c r="AY165" s="16" t="s">
        <v>136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82</v>
      </c>
      <c r="BK165" s="204">
        <f>ROUND(I165*H165,2)</f>
        <v>0</v>
      </c>
      <c r="BL165" s="16" t="s">
        <v>143</v>
      </c>
      <c r="BM165" s="16" t="s">
        <v>423</v>
      </c>
    </row>
    <row r="166" s="1" customFormat="1">
      <c r="B166" s="34"/>
      <c r="C166" s="35"/>
      <c r="D166" s="207" t="s">
        <v>151</v>
      </c>
      <c r="E166" s="35"/>
      <c r="F166" s="216" t="s">
        <v>424</v>
      </c>
      <c r="G166" s="35"/>
      <c r="H166" s="35"/>
      <c r="I166" s="35"/>
      <c r="J166" s="35"/>
      <c r="K166" s="35"/>
      <c r="L166" s="36"/>
      <c r="M166" s="217"/>
      <c r="N166" s="75"/>
      <c r="O166" s="75"/>
      <c r="P166" s="75"/>
      <c r="Q166" s="75"/>
      <c r="R166" s="75"/>
      <c r="S166" s="75"/>
      <c r="T166" s="76"/>
      <c r="AT166" s="16" t="s">
        <v>151</v>
      </c>
      <c r="AU166" s="16" t="s">
        <v>94</v>
      </c>
    </row>
    <row r="167" s="13" customFormat="1">
      <c r="B167" s="236"/>
      <c r="C167" s="237"/>
      <c r="D167" s="207" t="s">
        <v>145</v>
      </c>
      <c r="E167" s="238" t="s">
        <v>1</v>
      </c>
      <c r="F167" s="239" t="s">
        <v>425</v>
      </c>
      <c r="G167" s="237"/>
      <c r="H167" s="238" t="s">
        <v>1</v>
      </c>
      <c r="I167" s="237"/>
      <c r="J167" s="237"/>
      <c r="K167" s="237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145</v>
      </c>
      <c r="AU167" s="244" t="s">
        <v>94</v>
      </c>
      <c r="AV167" s="13" t="s">
        <v>82</v>
      </c>
      <c r="AW167" s="13" t="s">
        <v>35</v>
      </c>
      <c r="AX167" s="13" t="s">
        <v>74</v>
      </c>
      <c r="AY167" s="244" t="s">
        <v>136</v>
      </c>
    </row>
    <row r="168" s="11" customFormat="1">
      <c r="B168" s="205"/>
      <c r="C168" s="206"/>
      <c r="D168" s="207" t="s">
        <v>145</v>
      </c>
      <c r="E168" s="208" t="s">
        <v>1</v>
      </c>
      <c r="F168" s="209" t="s">
        <v>426</v>
      </c>
      <c r="G168" s="206"/>
      <c r="H168" s="210">
        <v>2.843</v>
      </c>
      <c r="I168" s="206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145</v>
      </c>
      <c r="AU168" s="215" t="s">
        <v>94</v>
      </c>
      <c r="AV168" s="11" t="s">
        <v>94</v>
      </c>
      <c r="AW168" s="11" t="s">
        <v>35</v>
      </c>
      <c r="AX168" s="11" t="s">
        <v>74</v>
      </c>
      <c r="AY168" s="215" t="s">
        <v>136</v>
      </c>
    </row>
    <row r="169" s="11" customFormat="1">
      <c r="B169" s="205"/>
      <c r="C169" s="206"/>
      <c r="D169" s="207" t="s">
        <v>145</v>
      </c>
      <c r="E169" s="208" t="s">
        <v>1</v>
      </c>
      <c r="F169" s="209" t="s">
        <v>427</v>
      </c>
      <c r="G169" s="206"/>
      <c r="H169" s="210">
        <v>2.7410000000000001</v>
      </c>
      <c r="I169" s="206"/>
      <c r="J169" s="206"/>
      <c r="K169" s="206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145</v>
      </c>
      <c r="AU169" s="215" t="s">
        <v>94</v>
      </c>
      <c r="AV169" s="11" t="s">
        <v>94</v>
      </c>
      <c r="AW169" s="11" t="s">
        <v>35</v>
      </c>
      <c r="AX169" s="11" t="s">
        <v>74</v>
      </c>
      <c r="AY169" s="215" t="s">
        <v>136</v>
      </c>
    </row>
    <row r="170" s="12" customFormat="1">
      <c r="B170" s="221"/>
      <c r="C170" s="222"/>
      <c r="D170" s="207" t="s">
        <v>145</v>
      </c>
      <c r="E170" s="223" t="s">
        <v>1</v>
      </c>
      <c r="F170" s="224" t="s">
        <v>214</v>
      </c>
      <c r="G170" s="222"/>
      <c r="H170" s="225">
        <v>5.5839999999999996</v>
      </c>
      <c r="I170" s="222"/>
      <c r="J170" s="222"/>
      <c r="K170" s="222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145</v>
      </c>
      <c r="AU170" s="230" t="s">
        <v>94</v>
      </c>
      <c r="AV170" s="12" t="s">
        <v>143</v>
      </c>
      <c r="AW170" s="12" t="s">
        <v>35</v>
      </c>
      <c r="AX170" s="12" t="s">
        <v>82</v>
      </c>
      <c r="AY170" s="230" t="s">
        <v>136</v>
      </c>
    </row>
    <row r="171" s="1" customFormat="1" ht="16.5" customHeight="1">
      <c r="B171" s="34"/>
      <c r="C171" s="195" t="s">
        <v>428</v>
      </c>
      <c r="D171" s="195" t="s">
        <v>138</v>
      </c>
      <c r="E171" s="196" t="s">
        <v>429</v>
      </c>
      <c r="F171" s="197" t="s">
        <v>430</v>
      </c>
      <c r="G171" s="198" t="s">
        <v>157</v>
      </c>
      <c r="H171" s="199">
        <v>5.5839999999999996</v>
      </c>
      <c r="I171" s="200">
        <v>0</v>
      </c>
      <c r="J171" s="200">
        <f>ROUND(I171*H171,2)</f>
        <v>0</v>
      </c>
      <c r="K171" s="197" t="s">
        <v>142</v>
      </c>
      <c r="L171" s="36"/>
      <c r="M171" s="73" t="s">
        <v>1</v>
      </c>
      <c r="N171" s="201" t="s">
        <v>45</v>
      </c>
      <c r="O171" s="202">
        <v>0</v>
      </c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AR171" s="16" t="s">
        <v>143</v>
      </c>
      <c r="AT171" s="16" t="s">
        <v>138</v>
      </c>
      <c r="AU171" s="16" t="s">
        <v>94</v>
      </c>
      <c r="AY171" s="16" t="s">
        <v>136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82</v>
      </c>
      <c r="BK171" s="204">
        <f>ROUND(I171*H171,2)</f>
        <v>0</v>
      </c>
      <c r="BL171" s="16" t="s">
        <v>143</v>
      </c>
      <c r="BM171" s="16" t="s">
        <v>431</v>
      </c>
    </row>
    <row r="172" s="1" customFormat="1" ht="16.5" customHeight="1">
      <c r="B172" s="34"/>
      <c r="C172" s="195" t="s">
        <v>432</v>
      </c>
      <c r="D172" s="195" t="s">
        <v>138</v>
      </c>
      <c r="E172" s="196" t="s">
        <v>433</v>
      </c>
      <c r="F172" s="197" t="s">
        <v>434</v>
      </c>
      <c r="G172" s="198" t="s">
        <v>149</v>
      </c>
      <c r="H172" s="199">
        <v>200</v>
      </c>
      <c r="I172" s="200">
        <v>0</v>
      </c>
      <c r="J172" s="200">
        <f>ROUND(I172*H172,2)</f>
        <v>0</v>
      </c>
      <c r="K172" s="197" t="s">
        <v>142</v>
      </c>
      <c r="L172" s="36"/>
      <c r="M172" s="73" t="s">
        <v>1</v>
      </c>
      <c r="N172" s="201" t="s">
        <v>45</v>
      </c>
      <c r="O172" s="202">
        <v>0</v>
      </c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AR172" s="16" t="s">
        <v>143</v>
      </c>
      <c r="AT172" s="16" t="s">
        <v>138</v>
      </c>
      <c r="AU172" s="16" t="s">
        <v>94</v>
      </c>
      <c r="AY172" s="16" t="s">
        <v>136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82</v>
      </c>
      <c r="BK172" s="204">
        <f>ROUND(I172*H172,2)</f>
        <v>0</v>
      </c>
      <c r="BL172" s="16" t="s">
        <v>143</v>
      </c>
      <c r="BM172" s="16" t="s">
        <v>435</v>
      </c>
    </row>
    <row r="173" s="1" customFormat="1">
      <c r="B173" s="34"/>
      <c r="C173" s="35"/>
      <c r="D173" s="207" t="s">
        <v>151</v>
      </c>
      <c r="E173" s="35"/>
      <c r="F173" s="216" t="s">
        <v>436</v>
      </c>
      <c r="G173" s="35"/>
      <c r="H173" s="35"/>
      <c r="I173" s="35"/>
      <c r="J173" s="35"/>
      <c r="K173" s="35"/>
      <c r="L173" s="36"/>
      <c r="M173" s="217"/>
      <c r="N173" s="75"/>
      <c r="O173" s="75"/>
      <c r="P173" s="75"/>
      <c r="Q173" s="75"/>
      <c r="R173" s="75"/>
      <c r="S173" s="75"/>
      <c r="T173" s="76"/>
      <c r="AT173" s="16" t="s">
        <v>151</v>
      </c>
      <c r="AU173" s="16" t="s">
        <v>94</v>
      </c>
    </row>
    <row r="174" s="13" customFormat="1">
      <c r="B174" s="236"/>
      <c r="C174" s="237"/>
      <c r="D174" s="207" t="s">
        <v>145</v>
      </c>
      <c r="E174" s="238" t="s">
        <v>1</v>
      </c>
      <c r="F174" s="239" t="s">
        <v>437</v>
      </c>
      <c r="G174" s="237"/>
      <c r="H174" s="238" t="s">
        <v>1</v>
      </c>
      <c r="I174" s="237"/>
      <c r="J174" s="237"/>
      <c r="K174" s="237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145</v>
      </c>
      <c r="AU174" s="244" t="s">
        <v>94</v>
      </c>
      <c r="AV174" s="13" t="s">
        <v>82</v>
      </c>
      <c r="AW174" s="13" t="s">
        <v>35</v>
      </c>
      <c r="AX174" s="13" t="s">
        <v>74</v>
      </c>
      <c r="AY174" s="244" t="s">
        <v>136</v>
      </c>
    </row>
    <row r="175" s="11" customFormat="1">
      <c r="B175" s="205"/>
      <c r="C175" s="206"/>
      <c r="D175" s="207" t="s">
        <v>145</v>
      </c>
      <c r="E175" s="208" t="s">
        <v>1</v>
      </c>
      <c r="F175" s="209" t="s">
        <v>438</v>
      </c>
      <c r="G175" s="206"/>
      <c r="H175" s="210">
        <v>200</v>
      </c>
      <c r="I175" s="206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145</v>
      </c>
      <c r="AU175" s="215" t="s">
        <v>94</v>
      </c>
      <c r="AV175" s="11" t="s">
        <v>94</v>
      </c>
      <c r="AW175" s="11" t="s">
        <v>35</v>
      </c>
      <c r="AX175" s="11" t="s">
        <v>82</v>
      </c>
      <c r="AY175" s="215" t="s">
        <v>136</v>
      </c>
    </row>
    <row r="176" s="1" customFormat="1" ht="16.5" customHeight="1">
      <c r="B176" s="34"/>
      <c r="C176" s="245" t="s">
        <v>439</v>
      </c>
      <c r="D176" s="245" t="s">
        <v>440</v>
      </c>
      <c r="E176" s="246" t="s">
        <v>441</v>
      </c>
      <c r="F176" s="247" t="s">
        <v>442</v>
      </c>
      <c r="G176" s="248" t="s">
        <v>174</v>
      </c>
      <c r="H176" s="249">
        <v>24.399999999999999</v>
      </c>
      <c r="I176" s="250">
        <v>0</v>
      </c>
      <c r="J176" s="250">
        <f>ROUND(I176*H176,2)</f>
        <v>0</v>
      </c>
      <c r="K176" s="247" t="s">
        <v>142</v>
      </c>
      <c r="L176" s="251"/>
      <c r="M176" s="252" t="s">
        <v>1</v>
      </c>
      <c r="N176" s="253" t="s">
        <v>45</v>
      </c>
      <c r="O176" s="202">
        <v>0</v>
      </c>
      <c r="P176" s="202">
        <f>O176*H176</f>
        <v>0</v>
      </c>
      <c r="Q176" s="202">
        <v>1</v>
      </c>
      <c r="R176" s="202">
        <f>Q176*H176</f>
        <v>24.399999999999999</v>
      </c>
      <c r="S176" s="202">
        <v>0</v>
      </c>
      <c r="T176" s="203">
        <f>S176*H176</f>
        <v>0</v>
      </c>
      <c r="AR176" s="16" t="s">
        <v>187</v>
      </c>
      <c r="AT176" s="16" t="s">
        <v>440</v>
      </c>
      <c r="AU176" s="16" t="s">
        <v>94</v>
      </c>
      <c r="AY176" s="16" t="s">
        <v>136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82</v>
      </c>
      <c r="BK176" s="204">
        <f>ROUND(I176*H176,2)</f>
        <v>0</v>
      </c>
      <c r="BL176" s="16" t="s">
        <v>143</v>
      </c>
      <c r="BM176" s="16" t="s">
        <v>443</v>
      </c>
    </row>
    <row r="177" s="1" customFormat="1">
      <c r="B177" s="34"/>
      <c r="C177" s="35"/>
      <c r="D177" s="207" t="s">
        <v>151</v>
      </c>
      <c r="E177" s="35"/>
      <c r="F177" s="216" t="s">
        <v>444</v>
      </c>
      <c r="G177" s="35"/>
      <c r="H177" s="35"/>
      <c r="I177" s="35"/>
      <c r="J177" s="35"/>
      <c r="K177" s="35"/>
      <c r="L177" s="36"/>
      <c r="M177" s="217"/>
      <c r="N177" s="75"/>
      <c r="O177" s="75"/>
      <c r="P177" s="75"/>
      <c r="Q177" s="75"/>
      <c r="R177" s="75"/>
      <c r="S177" s="75"/>
      <c r="T177" s="76"/>
      <c r="AT177" s="16" t="s">
        <v>151</v>
      </c>
      <c r="AU177" s="16" t="s">
        <v>94</v>
      </c>
    </row>
    <row r="178" s="11" customFormat="1">
      <c r="B178" s="205"/>
      <c r="C178" s="206"/>
      <c r="D178" s="207" t="s">
        <v>145</v>
      </c>
      <c r="E178" s="206"/>
      <c r="F178" s="209" t="s">
        <v>445</v>
      </c>
      <c r="G178" s="206"/>
      <c r="H178" s="210">
        <v>24.399999999999999</v>
      </c>
      <c r="I178" s="206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145</v>
      </c>
      <c r="AU178" s="215" t="s">
        <v>94</v>
      </c>
      <c r="AV178" s="11" t="s">
        <v>94</v>
      </c>
      <c r="AW178" s="11" t="s">
        <v>4</v>
      </c>
      <c r="AX178" s="11" t="s">
        <v>82</v>
      </c>
      <c r="AY178" s="215" t="s">
        <v>136</v>
      </c>
    </row>
    <row r="179" s="1" customFormat="1" ht="16.5" customHeight="1">
      <c r="B179" s="34"/>
      <c r="C179" s="195" t="s">
        <v>7</v>
      </c>
      <c r="D179" s="195" t="s">
        <v>138</v>
      </c>
      <c r="E179" s="196" t="s">
        <v>446</v>
      </c>
      <c r="F179" s="197" t="s">
        <v>447</v>
      </c>
      <c r="G179" s="198" t="s">
        <v>149</v>
      </c>
      <c r="H179" s="199">
        <v>200</v>
      </c>
      <c r="I179" s="200">
        <v>0</v>
      </c>
      <c r="J179" s="200">
        <f>ROUND(I179*H179,2)</f>
        <v>0</v>
      </c>
      <c r="K179" s="197" t="s">
        <v>142</v>
      </c>
      <c r="L179" s="36"/>
      <c r="M179" s="73" t="s">
        <v>1</v>
      </c>
      <c r="N179" s="201" t="s">
        <v>45</v>
      </c>
      <c r="O179" s="202">
        <v>0</v>
      </c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AR179" s="16" t="s">
        <v>143</v>
      </c>
      <c r="AT179" s="16" t="s">
        <v>138</v>
      </c>
      <c r="AU179" s="16" t="s">
        <v>94</v>
      </c>
      <c r="AY179" s="16" t="s">
        <v>136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82</v>
      </c>
      <c r="BK179" s="204">
        <f>ROUND(I179*H179,2)</f>
        <v>0</v>
      </c>
      <c r="BL179" s="16" t="s">
        <v>143</v>
      </c>
      <c r="BM179" s="16" t="s">
        <v>448</v>
      </c>
    </row>
    <row r="180" s="1" customFormat="1" ht="16.5" customHeight="1">
      <c r="B180" s="34"/>
      <c r="C180" s="195" t="s">
        <v>449</v>
      </c>
      <c r="D180" s="195" t="s">
        <v>138</v>
      </c>
      <c r="E180" s="196" t="s">
        <v>450</v>
      </c>
      <c r="F180" s="197" t="s">
        <v>451</v>
      </c>
      <c r="G180" s="198" t="s">
        <v>157</v>
      </c>
      <c r="H180" s="199">
        <v>717.952</v>
      </c>
      <c r="I180" s="200">
        <v>0</v>
      </c>
      <c r="J180" s="200">
        <f>ROUND(I180*H180,2)</f>
        <v>0</v>
      </c>
      <c r="K180" s="197" t="s">
        <v>142</v>
      </c>
      <c r="L180" s="36"/>
      <c r="M180" s="73" t="s">
        <v>1</v>
      </c>
      <c r="N180" s="201" t="s">
        <v>45</v>
      </c>
      <c r="O180" s="202">
        <v>0</v>
      </c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AR180" s="16" t="s">
        <v>143</v>
      </c>
      <c r="AT180" s="16" t="s">
        <v>138</v>
      </c>
      <c r="AU180" s="16" t="s">
        <v>94</v>
      </c>
      <c r="AY180" s="16" t="s">
        <v>136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82</v>
      </c>
      <c r="BK180" s="204">
        <f>ROUND(I180*H180,2)</f>
        <v>0</v>
      </c>
      <c r="BL180" s="16" t="s">
        <v>143</v>
      </c>
      <c r="BM180" s="16" t="s">
        <v>452</v>
      </c>
    </row>
    <row r="181" s="1" customFormat="1" ht="16.5" customHeight="1">
      <c r="B181" s="34"/>
      <c r="C181" s="195" t="s">
        <v>453</v>
      </c>
      <c r="D181" s="195" t="s">
        <v>138</v>
      </c>
      <c r="E181" s="196" t="s">
        <v>454</v>
      </c>
      <c r="F181" s="197" t="s">
        <v>455</v>
      </c>
      <c r="G181" s="198" t="s">
        <v>201</v>
      </c>
      <c r="H181" s="199">
        <v>2</v>
      </c>
      <c r="I181" s="200">
        <v>0</v>
      </c>
      <c r="J181" s="200">
        <f>ROUND(I181*H181,2)</f>
        <v>0</v>
      </c>
      <c r="K181" s="197" t="s">
        <v>142</v>
      </c>
      <c r="L181" s="36"/>
      <c r="M181" s="73" t="s">
        <v>1</v>
      </c>
      <c r="N181" s="201" t="s">
        <v>45</v>
      </c>
      <c r="O181" s="202">
        <v>0</v>
      </c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AR181" s="16" t="s">
        <v>143</v>
      </c>
      <c r="AT181" s="16" t="s">
        <v>138</v>
      </c>
      <c r="AU181" s="16" t="s">
        <v>94</v>
      </c>
      <c r="AY181" s="16" t="s">
        <v>136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82</v>
      </c>
      <c r="BK181" s="204">
        <f>ROUND(I181*H181,2)</f>
        <v>0</v>
      </c>
      <c r="BL181" s="16" t="s">
        <v>143</v>
      </c>
      <c r="BM181" s="16" t="s">
        <v>456</v>
      </c>
    </row>
    <row r="182" s="1" customFormat="1" ht="16.5" customHeight="1">
      <c r="B182" s="34"/>
      <c r="C182" s="195" t="s">
        <v>457</v>
      </c>
      <c r="D182" s="195" t="s">
        <v>138</v>
      </c>
      <c r="E182" s="196" t="s">
        <v>458</v>
      </c>
      <c r="F182" s="197" t="s">
        <v>459</v>
      </c>
      <c r="G182" s="198" t="s">
        <v>201</v>
      </c>
      <c r="H182" s="199">
        <v>2</v>
      </c>
      <c r="I182" s="200">
        <v>0</v>
      </c>
      <c r="J182" s="200">
        <f>ROUND(I182*H182,2)</f>
        <v>0</v>
      </c>
      <c r="K182" s="197" t="s">
        <v>142</v>
      </c>
      <c r="L182" s="36"/>
      <c r="M182" s="73" t="s">
        <v>1</v>
      </c>
      <c r="N182" s="201" t="s">
        <v>45</v>
      </c>
      <c r="O182" s="202">
        <v>0</v>
      </c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AR182" s="16" t="s">
        <v>143</v>
      </c>
      <c r="AT182" s="16" t="s">
        <v>138</v>
      </c>
      <c r="AU182" s="16" t="s">
        <v>94</v>
      </c>
      <c r="AY182" s="16" t="s">
        <v>136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82</v>
      </c>
      <c r="BK182" s="204">
        <f>ROUND(I182*H182,2)</f>
        <v>0</v>
      </c>
      <c r="BL182" s="16" t="s">
        <v>143</v>
      </c>
      <c r="BM182" s="16" t="s">
        <v>460</v>
      </c>
    </row>
    <row r="183" s="1" customFormat="1">
      <c r="B183" s="34"/>
      <c r="C183" s="35"/>
      <c r="D183" s="207" t="s">
        <v>151</v>
      </c>
      <c r="E183" s="35"/>
      <c r="F183" s="216" t="s">
        <v>461</v>
      </c>
      <c r="G183" s="35"/>
      <c r="H183" s="35"/>
      <c r="I183" s="35"/>
      <c r="J183" s="35"/>
      <c r="K183" s="35"/>
      <c r="L183" s="36"/>
      <c r="M183" s="217"/>
      <c r="N183" s="75"/>
      <c r="O183" s="75"/>
      <c r="P183" s="75"/>
      <c r="Q183" s="75"/>
      <c r="R183" s="75"/>
      <c r="S183" s="75"/>
      <c r="T183" s="76"/>
      <c r="AT183" s="16" t="s">
        <v>151</v>
      </c>
      <c r="AU183" s="16" t="s">
        <v>94</v>
      </c>
    </row>
    <row r="184" s="1" customFormat="1" ht="16.5" customHeight="1">
      <c r="B184" s="34"/>
      <c r="C184" s="195" t="s">
        <v>462</v>
      </c>
      <c r="D184" s="195" t="s">
        <v>138</v>
      </c>
      <c r="E184" s="196" t="s">
        <v>161</v>
      </c>
      <c r="F184" s="197" t="s">
        <v>162</v>
      </c>
      <c r="G184" s="198" t="s">
        <v>149</v>
      </c>
      <c r="H184" s="199">
        <v>139.44</v>
      </c>
      <c r="I184" s="200">
        <v>0</v>
      </c>
      <c r="J184" s="200">
        <f>ROUND(I184*H184,2)</f>
        <v>0</v>
      </c>
      <c r="K184" s="197" t="s">
        <v>142</v>
      </c>
      <c r="L184" s="36"/>
      <c r="M184" s="73" t="s">
        <v>1</v>
      </c>
      <c r="N184" s="201" t="s">
        <v>45</v>
      </c>
      <c r="O184" s="202">
        <v>0</v>
      </c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AR184" s="16" t="s">
        <v>143</v>
      </c>
      <c r="AT184" s="16" t="s">
        <v>138</v>
      </c>
      <c r="AU184" s="16" t="s">
        <v>94</v>
      </c>
      <c r="AY184" s="16" t="s">
        <v>136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82</v>
      </c>
      <c r="BK184" s="204">
        <f>ROUND(I184*H184,2)</f>
        <v>0</v>
      </c>
      <c r="BL184" s="16" t="s">
        <v>143</v>
      </c>
      <c r="BM184" s="16" t="s">
        <v>463</v>
      </c>
    </row>
    <row r="185" s="1" customFormat="1">
      <c r="B185" s="34"/>
      <c r="C185" s="35"/>
      <c r="D185" s="207" t="s">
        <v>151</v>
      </c>
      <c r="E185" s="35"/>
      <c r="F185" s="216" t="s">
        <v>164</v>
      </c>
      <c r="G185" s="35"/>
      <c r="H185" s="35"/>
      <c r="I185" s="35"/>
      <c r="J185" s="35"/>
      <c r="K185" s="35"/>
      <c r="L185" s="36"/>
      <c r="M185" s="217"/>
      <c r="N185" s="75"/>
      <c r="O185" s="75"/>
      <c r="P185" s="75"/>
      <c r="Q185" s="75"/>
      <c r="R185" s="75"/>
      <c r="S185" s="75"/>
      <c r="T185" s="76"/>
      <c r="AT185" s="16" t="s">
        <v>151</v>
      </c>
      <c r="AU185" s="16" t="s">
        <v>94</v>
      </c>
    </row>
    <row r="186" s="1" customFormat="1" ht="16.5" customHeight="1">
      <c r="B186" s="34"/>
      <c r="C186" s="195" t="s">
        <v>464</v>
      </c>
      <c r="D186" s="195" t="s">
        <v>138</v>
      </c>
      <c r="E186" s="196" t="s">
        <v>465</v>
      </c>
      <c r="F186" s="197" t="s">
        <v>466</v>
      </c>
      <c r="G186" s="198" t="s">
        <v>157</v>
      </c>
      <c r="H186" s="199">
        <v>675.51599999999996</v>
      </c>
      <c r="I186" s="200">
        <v>0</v>
      </c>
      <c r="J186" s="200">
        <f>ROUND(I186*H186,2)</f>
        <v>0</v>
      </c>
      <c r="K186" s="197" t="s">
        <v>1</v>
      </c>
      <c r="L186" s="36"/>
      <c r="M186" s="73" t="s">
        <v>1</v>
      </c>
      <c r="N186" s="201" t="s">
        <v>45</v>
      </c>
      <c r="O186" s="202">
        <v>0</v>
      </c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AR186" s="16" t="s">
        <v>143</v>
      </c>
      <c r="AT186" s="16" t="s">
        <v>138</v>
      </c>
      <c r="AU186" s="16" t="s">
        <v>94</v>
      </c>
      <c r="AY186" s="16" t="s">
        <v>136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82</v>
      </c>
      <c r="BK186" s="204">
        <f>ROUND(I186*H186,2)</f>
        <v>0</v>
      </c>
      <c r="BL186" s="16" t="s">
        <v>143</v>
      </c>
      <c r="BM186" s="16" t="s">
        <v>467</v>
      </c>
    </row>
    <row r="187" s="13" customFormat="1">
      <c r="B187" s="236"/>
      <c r="C187" s="237"/>
      <c r="D187" s="207" t="s">
        <v>145</v>
      </c>
      <c r="E187" s="238" t="s">
        <v>1</v>
      </c>
      <c r="F187" s="239" t="s">
        <v>468</v>
      </c>
      <c r="G187" s="237"/>
      <c r="H187" s="238" t="s">
        <v>1</v>
      </c>
      <c r="I187" s="237"/>
      <c r="J187" s="237"/>
      <c r="K187" s="237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145</v>
      </c>
      <c r="AU187" s="244" t="s">
        <v>94</v>
      </c>
      <c r="AV187" s="13" t="s">
        <v>82</v>
      </c>
      <c r="AW187" s="13" t="s">
        <v>35</v>
      </c>
      <c r="AX187" s="13" t="s">
        <v>74</v>
      </c>
      <c r="AY187" s="244" t="s">
        <v>136</v>
      </c>
    </row>
    <row r="188" s="11" customFormat="1">
      <c r="B188" s="205"/>
      <c r="C188" s="206"/>
      <c r="D188" s="207" t="s">
        <v>145</v>
      </c>
      <c r="E188" s="208" t="s">
        <v>1</v>
      </c>
      <c r="F188" s="209" t="s">
        <v>469</v>
      </c>
      <c r="G188" s="206"/>
      <c r="H188" s="210">
        <v>516.06299999999999</v>
      </c>
      <c r="I188" s="206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145</v>
      </c>
      <c r="AU188" s="215" t="s">
        <v>94</v>
      </c>
      <c r="AV188" s="11" t="s">
        <v>94</v>
      </c>
      <c r="AW188" s="11" t="s">
        <v>35</v>
      </c>
      <c r="AX188" s="11" t="s">
        <v>74</v>
      </c>
      <c r="AY188" s="215" t="s">
        <v>136</v>
      </c>
    </row>
    <row r="189" s="11" customFormat="1">
      <c r="B189" s="205"/>
      <c r="C189" s="206"/>
      <c r="D189" s="207" t="s">
        <v>145</v>
      </c>
      <c r="E189" s="208" t="s">
        <v>1</v>
      </c>
      <c r="F189" s="209" t="s">
        <v>470</v>
      </c>
      <c r="G189" s="206"/>
      <c r="H189" s="210">
        <v>6.0670000000000002</v>
      </c>
      <c r="I189" s="206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145</v>
      </c>
      <c r="AU189" s="215" t="s">
        <v>94</v>
      </c>
      <c r="AV189" s="11" t="s">
        <v>94</v>
      </c>
      <c r="AW189" s="11" t="s">
        <v>35</v>
      </c>
      <c r="AX189" s="11" t="s">
        <v>74</v>
      </c>
      <c r="AY189" s="215" t="s">
        <v>136</v>
      </c>
    </row>
    <row r="190" s="11" customFormat="1">
      <c r="B190" s="205"/>
      <c r="C190" s="206"/>
      <c r="D190" s="207" t="s">
        <v>145</v>
      </c>
      <c r="E190" s="208" t="s">
        <v>1</v>
      </c>
      <c r="F190" s="209" t="s">
        <v>471</v>
      </c>
      <c r="G190" s="206"/>
      <c r="H190" s="210">
        <v>54.774999999999999</v>
      </c>
      <c r="I190" s="206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145</v>
      </c>
      <c r="AU190" s="215" t="s">
        <v>94</v>
      </c>
      <c r="AV190" s="11" t="s">
        <v>94</v>
      </c>
      <c r="AW190" s="11" t="s">
        <v>35</v>
      </c>
      <c r="AX190" s="11" t="s">
        <v>74</v>
      </c>
      <c r="AY190" s="215" t="s">
        <v>136</v>
      </c>
    </row>
    <row r="191" s="14" customFormat="1">
      <c r="B191" s="254"/>
      <c r="C191" s="255"/>
      <c r="D191" s="207" t="s">
        <v>145</v>
      </c>
      <c r="E191" s="256" t="s">
        <v>1</v>
      </c>
      <c r="F191" s="257" t="s">
        <v>472</v>
      </c>
      <c r="G191" s="255"/>
      <c r="H191" s="258">
        <v>576.90499999999997</v>
      </c>
      <c r="I191" s="255"/>
      <c r="J191" s="255"/>
      <c r="K191" s="255"/>
      <c r="L191" s="259"/>
      <c r="M191" s="260"/>
      <c r="N191" s="261"/>
      <c r="O191" s="261"/>
      <c r="P191" s="261"/>
      <c r="Q191" s="261"/>
      <c r="R191" s="261"/>
      <c r="S191" s="261"/>
      <c r="T191" s="262"/>
      <c r="AT191" s="263" t="s">
        <v>145</v>
      </c>
      <c r="AU191" s="263" t="s">
        <v>94</v>
      </c>
      <c r="AV191" s="14" t="s">
        <v>154</v>
      </c>
      <c r="AW191" s="14" t="s">
        <v>35</v>
      </c>
      <c r="AX191" s="14" t="s">
        <v>74</v>
      </c>
      <c r="AY191" s="263" t="s">
        <v>136</v>
      </c>
    </row>
    <row r="192" s="13" customFormat="1">
      <c r="B192" s="236"/>
      <c r="C192" s="237"/>
      <c r="D192" s="207" t="s">
        <v>145</v>
      </c>
      <c r="E192" s="238" t="s">
        <v>1</v>
      </c>
      <c r="F192" s="239" t="s">
        <v>473</v>
      </c>
      <c r="G192" s="237"/>
      <c r="H192" s="238" t="s">
        <v>1</v>
      </c>
      <c r="I192" s="237"/>
      <c r="J192" s="237"/>
      <c r="K192" s="237"/>
      <c r="L192" s="240"/>
      <c r="M192" s="241"/>
      <c r="N192" s="242"/>
      <c r="O192" s="242"/>
      <c r="P192" s="242"/>
      <c r="Q192" s="242"/>
      <c r="R192" s="242"/>
      <c r="S192" s="242"/>
      <c r="T192" s="243"/>
      <c r="AT192" s="244" t="s">
        <v>145</v>
      </c>
      <c r="AU192" s="244" t="s">
        <v>94</v>
      </c>
      <c r="AV192" s="13" t="s">
        <v>82</v>
      </c>
      <c r="AW192" s="13" t="s">
        <v>35</v>
      </c>
      <c r="AX192" s="13" t="s">
        <v>74</v>
      </c>
      <c r="AY192" s="244" t="s">
        <v>136</v>
      </c>
    </row>
    <row r="193" s="11" customFormat="1">
      <c r="B193" s="205"/>
      <c r="C193" s="206"/>
      <c r="D193" s="207" t="s">
        <v>145</v>
      </c>
      <c r="E193" s="208" t="s">
        <v>1</v>
      </c>
      <c r="F193" s="209" t="s">
        <v>474</v>
      </c>
      <c r="G193" s="206"/>
      <c r="H193" s="210">
        <v>98.611000000000004</v>
      </c>
      <c r="I193" s="206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145</v>
      </c>
      <c r="AU193" s="215" t="s">
        <v>94</v>
      </c>
      <c r="AV193" s="11" t="s">
        <v>94</v>
      </c>
      <c r="AW193" s="11" t="s">
        <v>35</v>
      </c>
      <c r="AX193" s="11" t="s">
        <v>74</v>
      </c>
      <c r="AY193" s="215" t="s">
        <v>136</v>
      </c>
    </row>
    <row r="194" s="12" customFormat="1">
      <c r="B194" s="221"/>
      <c r="C194" s="222"/>
      <c r="D194" s="207" t="s">
        <v>145</v>
      </c>
      <c r="E194" s="223" t="s">
        <v>1</v>
      </c>
      <c r="F194" s="224" t="s">
        <v>214</v>
      </c>
      <c r="G194" s="222"/>
      <c r="H194" s="225">
        <v>675.51599999999996</v>
      </c>
      <c r="I194" s="222"/>
      <c r="J194" s="222"/>
      <c r="K194" s="222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145</v>
      </c>
      <c r="AU194" s="230" t="s">
        <v>94</v>
      </c>
      <c r="AV194" s="12" t="s">
        <v>143</v>
      </c>
      <c r="AW194" s="12" t="s">
        <v>35</v>
      </c>
      <c r="AX194" s="12" t="s">
        <v>82</v>
      </c>
      <c r="AY194" s="230" t="s">
        <v>136</v>
      </c>
    </row>
    <row r="195" s="1" customFormat="1" ht="16.5" customHeight="1">
      <c r="B195" s="34"/>
      <c r="C195" s="195" t="s">
        <v>475</v>
      </c>
      <c r="D195" s="195" t="s">
        <v>138</v>
      </c>
      <c r="E195" s="196" t="s">
        <v>476</v>
      </c>
      <c r="F195" s="197" t="s">
        <v>466</v>
      </c>
      <c r="G195" s="198" t="s">
        <v>157</v>
      </c>
      <c r="H195" s="199">
        <v>217.30799999999999</v>
      </c>
      <c r="I195" s="200">
        <v>0</v>
      </c>
      <c r="J195" s="200">
        <f>ROUND(I195*H195,2)</f>
        <v>0</v>
      </c>
      <c r="K195" s="197" t="s">
        <v>142</v>
      </c>
      <c r="L195" s="36"/>
      <c r="M195" s="73" t="s">
        <v>1</v>
      </c>
      <c r="N195" s="201" t="s">
        <v>45</v>
      </c>
      <c r="O195" s="202">
        <v>0</v>
      </c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AR195" s="16" t="s">
        <v>143</v>
      </c>
      <c r="AT195" s="16" t="s">
        <v>138</v>
      </c>
      <c r="AU195" s="16" t="s">
        <v>94</v>
      </c>
      <c r="AY195" s="16" t="s">
        <v>136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6" t="s">
        <v>82</v>
      </c>
      <c r="BK195" s="204">
        <f>ROUND(I195*H195,2)</f>
        <v>0</v>
      </c>
      <c r="BL195" s="16" t="s">
        <v>143</v>
      </c>
      <c r="BM195" s="16" t="s">
        <v>477</v>
      </c>
    </row>
    <row r="196" s="11" customFormat="1">
      <c r="B196" s="205"/>
      <c r="C196" s="206"/>
      <c r="D196" s="207" t="s">
        <v>145</v>
      </c>
      <c r="E196" s="208" t="s">
        <v>1</v>
      </c>
      <c r="F196" s="209" t="s">
        <v>478</v>
      </c>
      <c r="G196" s="206"/>
      <c r="H196" s="210">
        <v>23.952999999999999</v>
      </c>
      <c r="I196" s="206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145</v>
      </c>
      <c r="AU196" s="215" t="s">
        <v>94</v>
      </c>
      <c r="AV196" s="11" t="s">
        <v>94</v>
      </c>
      <c r="AW196" s="11" t="s">
        <v>35</v>
      </c>
      <c r="AX196" s="11" t="s">
        <v>74</v>
      </c>
      <c r="AY196" s="215" t="s">
        <v>136</v>
      </c>
    </row>
    <row r="197" s="11" customFormat="1">
      <c r="B197" s="205"/>
      <c r="C197" s="206"/>
      <c r="D197" s="207" t="s">
        <v>145</v>
      </c>
      <c r="E197" s="208" t="s">
        <v>1</v>
      </c>
      <c r="F197" s="209" t="s">
        <v>479</v>
      </c>
      <c r="G197" s="206"/>
      <c r="H197" s="210">
        <v>193.35499999999999</v>
      </c>
      <c r="I197" s="206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145</v>
      </c>
      <c r="AU197" s="215" t="s">
        <v>94</v>
      </c>
      <c r="AV197" s="11" t="s">
        <v>94</v>
      </c>
      <c r="AW197" s="11" t="s">
        <v>35</v>
      </c>
      <c r="AX197" s="11" t="s">
        <v>74</v>
      </c>
      <c r="AY197" s="215" t="s">
        <v>136</v>
      </c>
    </row>
    <row r="198" s="12" customFormat="1">
      <c r="B198" s="221"/>
      <c r="C198" s="222"/>
      <c r="D198" s="207" t="s">
        <v>145</v>
      </c>
      <c r="E198" s="223" t="s">
        <v>1</v>
      </c>
      <c r="F198" s="224" t="s">
        <v>214</v>
      </c>
      <c r="G198" s="222"/>
      <c r="H198" s="225">
        <v>217.30799999999999</v>
      </c>
      <c r="I198" s="222"/>
      <c r="J198" s="222"/>
      <c r="K198" s="222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145</v>
      </c>
      <c r="AU198" s="230" t="s">
        <v>94</v>
      </c>
      <c r="AV198" s="12" t="s">
        <v>143</v>
      </c>
      <c r="AW198" s="12" t="s">
        <v>35</v>
      </c>
      <c r="AX198" s="12" t="s">
        <v>82</v>
      </c>
      <c r="AY198" s="230" t="s">
        <v>136</v>
      </c>
    </row>
    <row r="199" s="1" customFormat="1" ht="16.5" customHeight="1">
      <c r="B199" s="34"/>
      <c r="C199" s="195" t="s">
        <v>480</v>
      </c>
      <c r="D199" s="195" t="s">
        <v>138</v>
      </c>
      <c r="E199" s="196" t="s">
        <v>481</v>
      </c>
      <c r="F199" s="197" t="s">
        <v>482</v>
      </c>
      <c r="G199" s="198" t="s">
        <v>157</v>
      </c>
      <c r="H199" s="199">
        <v>6755.1599999999999</v>
      </c>
      <c r="I199" s="200">
        <v>0</v>
      </c>
      <c r="J199" s="200">
        <f>ROUND(I199*H199,2)</f>
        <v>0</v>
      </c>
      <c r="K199" s="197" t="s">
        <v>142</v>
      </c>
      <c r="L199" s="36"/>
      <c r="M199" s="73" t="s">
        <v>1</v>
      </c>
      <c r="N199" s="201" t="s">
        <v>45</v>
      </c>
      <c r="O199" s="202">
        <v>0</v>
      </c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AR199" s="16" t="s">
        <v>143</v>
      </c>
      <c r="AT199" s="16" t="s">
        <v>138</v>
      </c>
      <c r="AU199" s="16" t="s">
        <v>94</v>
      </c>
      <c r="AY199" s="16" t="s">
        <v>136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82</v>
      </c>
      <c r="BK199" s="204">
        <f>ROUND(I199*H199,2)</f>
        <v>0</v>
      </c>
      <c r="BL199" s="16" t="s">
        <v>143</v>
      </c>
      <c r="BM199" s="16" t="s">
        <v>483</v>
      </c>
    </row>
    <row r="200" s="1" customFormat="1">
      <c r="B200" s="34"/>
      <c r="C200" s="35"/>
      <c r="D200" s="207" t="s">
        <v>151</v>
      </c>
      <c r="E200" s="35"/>
      <c r="F200" s="216" t="s">
        <v>484</v>
      </c>
      <c r="G200" s="35"/>
      <c r="H200" s="35"/>
      <c r="I200" s="35"/>
      <c r="J200" s="35"/>
      <c r="K200" s="35"/>
      <c r="L200" s="36"/>
      <c r="M200" s="217"/>
      <c r="N200" s="75"/>
      <c r="O200" s="75"/>
      <c r="P200" s="75"/>
      <c r="Q200" s="75"/>
      <c r="R200" s="75"/>
      <c r="S200" s="75"/>
      <c r="T200" s="76"/>
      <c r="AT200" s="16" t="s">
        <v>151</v>
      </c>
      <c r="AU200" s="16" t="s">
        <v>94</v>
      </c>
    </row>
    <row r="201" s="11" customFormat="1">
      <c r="B201" s="205"/>
      <c r="C201" s="206"/>
      <c r="D201" s="207" t="s">
        <v>145</v>
      </c>
      <c r="E201" s="206"/>
      <c r="F201" s="209" t="s">
        <v>485</v>
      </c>
      <c r="G201" s="206"/>
      <c r="H201" s="210">
        <v>6755.1599999999999</v>
      </c>
      <c r="I201" s="206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145</v>
      </c>
      <c r="AU201" s="215" t="s">
        <v>94</v>
      </c>
      <c r="AV201" s="11" t="s">
        <v>94</v>
      </c>
      <c r="AW201" s="11" t="s">
        <v>4</v>
      </c>
      <c r="AX201" s="11" t="s">
        <v>82</v>
      </c>
      <c r="AY201" s="215" t="s">
        <v>136</v>
      </c>
    </row>
    <row r="202" s="1" customFormat="1" ht="16.5" customHeight="1">
      <c r="B202" s="34"/>
      <c r="C202" s="195" t="s">
        <v>486</v>
      </c>
      <c r="D202" s="195" t="s">
        <v>138</v>
      </c>
      <c r="E202" s="196" t="s">
        <v>487</v>
      </c>
      <c r="F202" s="197" t="s">
        <v>488</v>
      </c>
      <c r="G202" s="198" t="s">
        <v>157</v>
      </c>
      <c r="H202" s="199">
        <v>23.952999999999999</v>
      </c>
      <c r="I202" s="200">
        <v>0</v>
      </c>
      <c r="J202" s="200">
        <f>ROUND(I202*H202,2)</f>
        <v>0</v>
      </c>
      <c r="K202" s="197" t="s">
        <v>142</v>
      </c>
      <c r="L202" s="36"/>
      <c r="M202" s="73" t="s">
        <v>1</v>
      </c>
      <c r="N202" s="201" t="s">
        <v>45</v>
      </c>
      <c r="O202" s="202">
        <v>0</v>
      </c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AR202" s="16" t="s">
        <v>143</v>
      </c>
      <c r="AT202" s="16" t="s">
        <v>138</v>
      </c>
      <c r="AU202" s="16" t="s">
        <v>94</v>
      </c>
      <c r="AY202" s="16" t="s">
        <v>136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6" t="s">
        <v>82</v>
      </c>
      <c r="BK202" s="204">
        <f>ROUND(I202*H202,2)</f>
        <v>0</v>
      </c>
      <c r="BL202" s="16" t="s">
        <v>143</v>
      </c>
      <c r="BM202" s="16" t="s">
        <v>489</v>
      </c>
    </row>
    <row r="203" s="1" customFormat="1">
      <c r="B203" s="34"/>
      <c r="C203" s="35"/>
      <c r="D203" s="207" t="s">
        <v>151</v>
      </c>
      <c r="E203" s="35"/>
      <c r="F203" s="216" t="s">
        <v>490</v>
      </c>
      <c r="G203" s="35"/>
      <c r="H203" s="35"/>
      <c r="I203" s="35"/>
      <c r="J203" s="35"/>
      <c r="K203" s="35"/>
      <c r="L203" s="36"/>
      <c r="M203" s="217"/>
      <c r="N203" s="75"/>
      <c r="O203" s="75"/>
      <c r="P203" s="75"/>
      <c r="Q203" s="75"/>
      <c r="R203" s="75"/>
      <c r="S203" s="75"/>
      <c r="T203" s="76"/>
      <c r="AT203" s="16" t="s">
        <v>151</v>
      </c>
      <c r="AU203" s="16" t="s">
        <v>94</v>
      </c>
    </row>
    <row r="204" s="11" customFormat="1">
      <c r="B204" s="205"/>
      <c r="C204" s="206"/>
      <c r="D204" s="207" t="s">
        <v>145</v>
      </c>
      <c r="E204" s="206"/>
      <c r="F204" s="209" t="s">
        <v>491</v>
      </c>
      <c r="G204" s="206"/>
      <c r="H204" s="210">
        <v>23.952999999999999</v>
      </c>
      <c r="I204" s="206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145</v>
      </c>
      <c r="AU204" s="215" t="s">
        <v>94</v>
      </c>
      <c r="AV204" s="11" t="s">
        <v>94</v>
      </c>
      <c r="AW204" s="11" t="s">
        <v>4</v>
      </c>
      <c r="AX204" s="11" t="s">
        <v>82</v>
      </c>
      <c r="AY204" s="215" t="s">
        <v>136</v>
      </c>
    </row>
    <row r="205" s="1" customFormat="1" ht="16.5" customHeight="1">
      <c r="B205" s="34"/>
      <c r="C205" s="195" t="s">
        <v>492</v>
      </c>
      <c r="D205" s="195" t="s">
        <v>138</v>
      </c>
      <c r="E205" s="196" t="s">
        <v>493</v>
      </c>
      <c r="F205" s="197" t="s">
        <v>494</v>
      </c>
      <c r="G205" s="198" t="s">
        <v>157</v>
      </c>
      <c r="H205" s="199">
        <v>23.952999999999999</v>
      </c>
      <c r="I205" s="200">
        <v>0</v>
      </c>
      <c r="J205" s="200">
        <f>ROUND(I205*H205,2)</f>
        <v>0</v>
      </c>
      <c r="K205" s="197" t="s">
        <v>142</v>
      </c>
      <c r="L205" s="36"/>
      <c r="M205" s="73" t="s">
        <v>1</v>
      </c>
      <c r="N205" s="201" t="s">
        <v>45</v>
      </c>
      <c r="O205" s="202">
        <v>0</v>
      </c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AR205" s="16" t="s">
        <v>143</v>
      </c>
      <c r="AT205" s="16" t="s">
        <v>138</v>
      </c>
      <c r="AU205" s="16" t="s">
        <v>94</v>
      </c>
      <c r="AY205" s="16" t="s">
        <v>136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6" t="s">
        <v>82</v>
      </c>
      <c r="BK205" s="204">
        <f>ROUND(I205*H205,2)</f>
        <v>0</v>
      </c>
      <c r="BL205" s="16" t="s">
        <v>143</v>
      </c>
      <c r="BM205" s="16" t="s">
        <v>495</v>
      </c>
    </row>
    <row r="206" s="1" customFormat="1">
      <c r="B206" s="34"/>
      <c r="C206" s="35"/>
      <c r="D206" s="207" t="s">
        <v>151</v>
      </c>
      <c r="E206" s="35"/>
      <c r="F206" s="216" t="s">
        <v>496</v>
      </c>
      <c r="G206" s="35"/>
      <c r="H206" s="35"/>
      <c r="I206" s="35"/>
      <c r="J206" s="35"/>
      <c r="K206" s="35"/>
      <c r="L206" s="36"/>
      <c r="M206" s="217"/>
      <c r="N206" s="75"/>
      <c r="O206" s="75"/>
      <c r="P206" s="75"/>
      <c r="Q206" s="75"/>
      <c r="R206" s="75"/>
      <c r="S206" s="75"/>
      <c r="T206" s="76"/>
      <c r="AT206" s="16" t="s">
        <v>151</v>
      </c>
      <c r="AU206" s="16" t="s">
        <v>94</v>
      </c>
    </row>
    <row r="207" s="11" customFormat="1">
      <c r="B207" s="205"/>
      <c r="C207" s="206"/>
      <c r="D207" s="207" t="s">
        <v>145</v>
      </c>
      <c r="E207" s="206"/>
      <c r="F207" s="209" t="s">
        <v>491</v>
      </c>
      <c r="G207" s="206"/>
      <c r="H207" s="210">
        <v>23.952999999999999</v>
      </c>
      <c r="I207" s="206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145</v>
      </c>
      <c r="AU207" s="215" t="s">
        <v>94</v>
      </c>
      <c r="AV207" s="11" t="s">
        <v>94</v>
      </c>
      <c r="AW207" s="11" t="s">
        <v>4</v>
      </c>
      <c r="AX207" s="11" t="s">
        <v>82</v>
      </c>
      <c r="AY207" s="215" t="s">
        <v>136</v>
      </c>
    </row>
    <row r="208" s="1" customFormat="1" ht="16.5" customHeight="1">
      <c r="B208" s="34"/>
      <c r="C208" s="195" t="s">
        <v>497</v>
      </c>
      <c r="D208" s="195" t="s">
        <v>138</v>
      </c>
      <c r="E208" s="196" t="s">
        <v>166</v>
      </c>
      <c r="F208" s="197" t="s">
        <v>167</v>
      </c>
      <c r="G208" s="198" t="s">
        <v>157</v>
      </c>
      <c r="H208" s="199">
        <v>675.51599999999996</v>
      </c>
      <c r="I208" s="200">
        <v>0</v>
      </c>
      <c r="J208" s="200">
        <f>ROUND(I208*H208,2)</f>
        <v>0</v>
      </c>
      <c r="K208" s="197" t="s">
        <v>142</v>
      </c>
      <c r="L208" s="36"/>
      <c r="M208" s="73" t="s">
        <v>1</v>
      </c>
      <c r="N208" s="201" t="s">
        <v>45</v>
      </c>
      <c r="O208" s="202">
        <v>0</v>
      </c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AR208" s="16" t="s">
        <v>143</v>
      </c>
      <c r="AT208" s="16" t="s">
        <v>138</v>
      </c>
      <c r="AU208" s="16" t="s">
        <v>94</v>
      </c>
      <c r="AY208" s="16" t="s">
        <v>136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82</v>
      </c>
      <c r="BK208" s="204">
        <f>ROUND(I208*H208,2)</f>
        <v>0</v>
      </c>
      <c r="BL208" s="16" t="s">
        <v>143</v>
      </c>
      <c r="BM208" s="16" t="s">
        <v>498</v>
      </c>
    </row>
    <row r="209" s="1" customFormat="1">
      <c r="B209" s="34"/>
      <c r="C209" s="35"/>
      <c r="D209" s="207" t="s">
        <v>151</v>
      </c>
      <c r="E209" s="35"/>
      <c r="F209" s="216" t="s">
        <v>499</v>
      </c>
      <c r="G209" s="35"/>
      <c r="H209" s="35"/>
      <c r="I209" s="35"/>
      <c r="J209" s="35"/>
      <c r="K209" s="35"/>
      <c r="L209" s="36"/>
      <c r="M209" s="217"/>
      <c r="N209" s="75"/>
      <c r="O209" s="75"/>
      <c r="P209" s="75"/>
      <c r="Q209" s="75"/>
      <c r="R209" s="75"/>
      <c r="S209" s="75"/>
      <c r="T209" s="76"/>
      <c r="AT209" s="16" t="s">
        <v>151</v>
      </c>
      <c r="AU209" s="16" t="s">
        <v>94</v>
      </c>
    </row>
    <row r="210" s="1" customFormat="1" ht="16.5" customHeight="1">
      <c r="B210" s="34"/>
      <c r="C210" s="195" t="s">
        <v>500</v>
      </c>
      <c r="D210" s="195" t="s">
        <v>138</v>
      </c>
      <c r="E210" s="196" t="s">
        <v>172</v>
      </c>
      <c r="F210" s="197" t="s">
        <v>173</v>
      </c>
      <c r="G210" s="198" t="s">
        <v>174</v>
      </c>
      <c r="H210" s="199">
        <v>1351.0319999999999</v>
      </c>
      <c r="I210" s="200">
        <v>0</v>
      </c>
      <c r="J210" s="200">
        <f>ROUND(I210*H210,2)</f>
        <v>0</v>
      </c>
      <c r="K210" s="197" t="s">
        <v>142</v>
      </c>
      <c r="L210" s="36"/>
      <c r="M210" s="73" t="s">
        <v>1</v>
      </c>
      <c r="N210" s="201" t="s">
        <v>45</v>
      </c>
      <c r="O210" s="202">
        <v>0</v>
      </c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AR210" s="16" t="s">
        <v>143</v>
      </c>
      <c r="AT210" s="16" t="s">
        <v>138</v>
      </c>
      <c r="AU210" s="16" t="s">
        <v>94</v>
      </c>
      <c r="AY210" s="16" t="s">
        <v>136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6" t="s">
        <v>82</v>
      </c>
      <c r="BK210" s="204">
        <f>ROUND(I210*H210,2)</f>
        <v>0</v>
      </c>
      <c r="BL210" s="16" t="s">
        <v>143</v>
      </c>
      <c r="BM210" s="16" t="s">
        <v>501</v>
      </c>
    </row>
    <row r="211" s="1" customFormat="1">
      <c r="B211" s="34"/>
      <c r="C211" s="35"/>
      <c r="D211" s="207" t="s">
        <v>151</v>
      </c>
      <c r="E211" s="35"/>
      <c r="F211" s="216" t="s">
        <v>502</v>
      </c>
      <c r="G211" s="35"/>
      <c r="H211" s="35"/>
      <c r="I211" s="35"/>
      <c r="J211" s="35"/>
      <c r="K211" s="35"/>
      <c r="L211" s="36"/>
      <c r="M211" s="217"/>
      <c r="N211" s="75"/>
      <c r="O211" s="75"/>
      <c r="P211" s="75"/>
      <c r="Q211" s="75"/>
      <c r="R211" s="75"/>
      <c r="S211" s="75"/>
      <c r="T211" s="76"/>
      <c r="AT211" s="16" t="s">
        <v>151</v>
      </c>
      <c r="AU211" s="16" t="s">
        <v>94</v>
      </c>
    </row>
    <row r="212" s="11" customFormat="1">
      <c r="B212" s="205"/>
      <c r="C212" s="206"/>
      <c r="D212" s="207" t="s">
        <v>145</v>
      </c>
      <c r="E212" s="206"/>
      <c r="F212" s="209" t="s">
        <v>503</v>
      </c>
      <c r="G212" s="206"/>
      <c r="H212" s="210">
        <v>1351.0319999999999</v>
      </c>
      <c r="I212" s="206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145</v>
      </c>
      <c r="AU212" s="215" t="s">
        <v>94</v>
      </c>
      <c r="AV212" s="11" t="s">
        <v>94</v>
      </c>
      <c r="AW212" s="11" t="s">
        <v>4</v>
      </c>
      <c r="AX212" s="11" t="s">
        <v>82</v>
      </c>
      <c r="AY212" s="215" t="s">
        <v>136</v>
      </c>
    </row>
    <row r="213" s="1" customFormat="1" ht="16.5" customHeight="1">
      <c r="B213" s="34"/>
      <c r="C213" s="195" t="s">
        <v>504</v>
      </c>
      <c r="D213" s="195" t="s">
        <v>138</v>
      </c>
      <c r="E213" s="196" t="s">
        <v>505</v>
      </c>
      <c r="F213" s="197" t="s">
        <v>506</v>
      </c>
      <c r="G213" s="198" t="s">
        <v>157</v>
      </c>
      <c r="H213" s="199">
        <v>193.614</v>
      </c>
      <c r="I213" s="200">
        <v>0</v>
      </c>
      <c r="J213" s="200">
        <f>ROUND(I213*H213,2)</f>
        <v>0</v>
      </c>
      <c r="K213" s="197" t="s">
        <v>1</v>
      </c>
      <c r="L213" s="36"/>
      <c r="M213" s="73" t="s">
        <v>1</v>
      </c>
      <c r="N213" s="201" t="s">
        <v>45</v>
      </c>
      <c r="O213" s="202">
        <v>0</v>
      </c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AR213" s="16" t="s">
        <v>143</v>
      </c>
      <c r="AT213" s="16" t="s">
        <v>138</v>
      </c>
      <c r="AU213" s="16" t="s">
        <v>94</v>
      </c>
      <c r="AY213" s="16" t="s">
        <v>136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6" t="s">
        <v>82</v>
      </c>
      <c r="BK213" s="204">
        <f>ROUND(I213*H213,2)</f>
        <v>0</v>
      </c>
      <c r="BL213" s="16" t="s">
        <v>143</v>
      </c>
      <c r="BM213" s="16" t="s">
        <v>507</v>
      </c>
    </row>
    <row r="214" s="1" customFormat="1">
      <c r="B214" s="34"/>
      <c r="C214" s="35"/>
      <c r="D214" s="207" t="s">
        <v>151</v>
      </c>
      <c r="E214" s="35"/>
      <c r="F214" s="216" t="s">
        <v>508</v>
      </c>
      <c r="G214" s="35"/>
      <c r="H214" s="35"/>
      <c r="I214" s="35"/>
      <c r="J214" s="35"/>
      <c r="K214" s="35"/>
      <c r="L214" s="36"/>
      <c r="M214" s="217"/>
      <c r="N214" s="75"/>
      <c r="O214" s="75"/>
      <c r="P214" s="75"/>
      <c r="Q214" s="75"/>
      <c r="R214" s="75"/>
      <c r="S214" s="75"/>
      <c r="T214" s="76"/>
      <c r="AT214" s="16" t="s">
        <v>151</v>
      </c>
      <c r="AU214" s="16" t="s">
        <v>94</v>
      </c>
    </row>
    <row r="215" s="13" customFormat="1">
      <c r="B215" s="236"/>
      <c r="C215" s="237"/>
      <c r="D215" s="207" t="s">
        <v>145</v>
      </c>
      <c r="E215" s="238" t="s">
        <v>1</v>
      </c>
      <c r="F215" s="239" t="s">
        <v>509</v>
      </c>
      <c r="G215" s="237"/>
      <c r="H215" s="238" t="s">
        <v>1</v>
      </c>
      <c r="I215" s="237"/>
      <c r="J215" s="237"/>
      <c r="K215" s="237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145</v>
      </c>
      <c r="AU215" s="244" t="s">
        <v>94</v>
      </c>
      <c r="AV215" s="13" t="s">
        <v>82</v>
      </c>
      <c r="AW215" s="13" t="s">
        <v>35</v>
      </c>
      <c r="AX215" s="13" t="s">
        <v>74</v>
      </c>
      <c r="AY215" s="244" t="s">
        <v>136</v>
      </c>
    </row>
    <row r="216" s="13" customFormat="1">
      <c r="B216" s="236"/>
      <c r="C216" s="237"/>
      <c r="D216" s="207" t="s">
        <v>145</v>
      </c>
      <c r="E216" s="238" t="s">
        <v>1</v>
      </c>
      <c r="F216" s="239" t="s">
        <v>510</v>
      </c>
      <c r="G216" s="237"/>
      <c r="H216" s="238" t="s">
        <v>1</v>
      </c>
      <c r="I216" s="237"/>
      <c r="J216" s="237"/>
      <c r="K216" s="237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145</v>
      </c>
      <c r="AU216" s="244" t="s">
        <v>94</v>
      </c>
      <c r="AV216" s="13" t="s">
        <v>82</v>
      </c>
      <c r="AW216" s="13" t="s">
        <v>35</v>
      </c>
      <c r="AX216" s="13" t="s">
        <v>74</v>
      </c>
      <c r="AY216" s="244" t="s">
        <v>136</v>
      </c>
    </row>
    <row r="217" s="11" customFormat="1">
      <c r="B217" s="205"/>
      <c r="C217" s="206"/>
      <c r="D217" s="207" t="s">
        <v>145</v>
      </c>
      <c r="E217" s="208" t="s">
        <v>1</v>
      </c>
      <c r="F217" s="209" t="s">
        <v>511</v>
      </c>
      <c r="G217" s="206"/>
      <c r="H217" s="210">
        <v>6.8639999999999999</v>
      </c>
      <c r="I217" s="206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145</v>
      </c>
      <c r="AU217" s="215" t="s">
        <v>94</v>
      </c>
      <c r="AV217" s="11" t="s">
        <v>94</v>
      </c>
      <c r="AW217" s="11" t="s">
        <v>35</v>
      </c>
      <c r="AX217" s="11" t="s">
        <v>74</v>
      </c>
      <c r="AY217" s="215" t="s">
        <v>136</v>
      </c>
    </row>
    <row r="218" s="11" customFormat="1">
      <c r="B218" s="205"/>
      <c r="C218" s="206"/>
      <c r="D218" s="207" t="s">
        <v>145</v>
      </c>
      <c r="E218" s="208" t="s">
        <v>1</v>
      </c>
      <c r="F218" s="209" t="s">
        <v>512</v>
      </c>
      <c r="G218" s="206"/>
      <c r="H218" s="210">
        <v>7.5679999999999996</v>
      </c>
      <c r="I218" s="206"/>
      <c r="J218" s="206"/>
      <c r="K218" s="206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145</v>
      </c>
      <c r="AU218" s="215" t="s">
        <v>94</v>
      </c>
      <c r="AV218" s="11" t="s">
        <v>94</v>
      </c>
      <c r="AW218" s="11" t="s">
        <v>35</v>
      </c>
      <c r="AX218" s="11" t="s">
        <v>74</v>
      </c>
      <c r="AY218" s="215" t="s">
        <v>136</v>
      </c>
    </row>
    <row r="219" s="14" customFormat="1">
      <c r="B219" s="254"/>
      <c r="C219" s="255"/>
      <c r="D219" s="207" t="s">
        <v>145</v>
      </c>
      <c r="E219" s="256" t="s">
        <v>1</v>
      </c>
      <c r="F219" s="257" t="s">
        <v>472</v>
      </c>
      <c r="G219" s="255"/>
      <c r="H219" s="258">
        <v>14.431999999999999</v>
      </c>
      <c r="I219" s="255"/>
      <c r="J219" s="255"/>
      <c r="K219" s="255"/>
      <c r="L219" s="259"/>
      <c r="M219" s="260"/>
      <c r="N219" s="261"/>
      <c r="O219" s="261"/>
      <c r="P219" s="261"/>
      <c r="Q219" s="261"/>
      <c r="R219" s="261"/>
      <c r="S219" s="261"/>
      <c r="T219" s="262"/>
      <c r="AT219" s="263" t="s">
        <v>145</v>
      </c>
      <c r="AU219" s="263" t="s">
        <v>94</v>
      </c>
      <c r="AV219" s="14" t="s">
        <v>154</v>
      </c>
      <c r="AW219" s="14" t="s">
        <v>35</v>
      </c>
      <c r="AX219" s="14" t="s">
        <v>74</v>
      </c>
      <c r="AY219" s="263" t="s">
        <v>136</v>
      </c>
    </row>
    <row r="220" s="13" customFormat="1">
      <c r="B220" s="236"/>
      <c r="C220" s="237"/>
      <c r="D220" s="207" t="s">
        <v>145</v>
      </c>
      <c r="E220" s="238" t="s">
        <v>1</v>
      </c>
      <c r="F220" s="239" t="s">
        <v>513</v>
      </c>
      <c r="G220" s="237"/>
      <c r="H220" s="238" t="s">
        <v>1</v>
      </c>
      <c r="I220" s="237"/>
      <c r="J220" s="237"/>
      <c r="K220" s="237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145</v>
      </c>
      <c r="AU220" s="244" t="s">
        <v>94</v>
      </c>
      <c r="AV220" s="13" t="s">
        <v>82</v>
      </c>
      <c r="AW220" s="13" t="s">
        <v>35</v>
      </c>
      <c r="AX220" s="13" t="s">
        <v>74</v>
      </c>
      <c r="AY220" s="244" t="s">
        <v>136</v>
      </c>
    </row>
    <row r="221" s="11" customFormat="1">
      <c r="B221" s="205"/>
      <c r="C221" s="206"/>
      <c r="D221" s="207" t="s">
        <v>145</v>
      </c>
      <c r="E221" s="208" t="s">
        <v>1</v>
      </c>
      <c r="F221" s="209" t="s">
        <v>514</v>
      </c>
      <c r="G221" s="206"/>
      <c r="H221" s="210">
        <v>30.800000000000001</v>
      </c>
      <c r="I221" s="206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145</v>
      </c>
      <c r="AU221" s="215" t="s">
        <v>94</v>
      </c>
      <c r="AV221" s="11" t="s">
        <v>94</v>
      </c>
      <c r="AW221" s="11" t="s">
        <v>35</v>
      </c>
      <c r="AX221" s="11" t="s">
        <v>74</v>
      </c>
      <c r="AY221" s="215" t="s">
        <v>136</v>
      </c>
    </row>
    <row r="222" s="11" customFormat="1">
      <c r="B222" s="205"/>
      <c r="C222" s="206"/>
      <c r="D222" s="207" t="s">
        <v>145</v>
      </c>
      <c r="E222" s="208" t="s">
        <v>1</v>
      </c>
      <c r="F222" s="209" t="s">
        <v>515</v>
      </c>
      <c r="G222" s="206"/>
      <c r="H222" s="210">
        <v>30.800000000000001</v>
      </c>
      <c r="I222" s="206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145</v>
      </c>
      <c r="AU222" s="215" t="s">
        <v>94</v>
      </c>
      <c r="AV222" s="11" t="s">
        <v>94</v>
      </c>
      <c r="AW222" s="11" t="s">
        <v>35</v>
      </c>
      <c r="AX222" s="11" t="s">
        <v>74</v>
      </c>
      <c r="AY222" s="215" t="s">
        <v>136</v>
      </c>
    </row>
    <row r="223" s="11" customFormat="1">
      <c r="B223" s="205"/>
      <c r="C223" s="206"/>
      <c r="D223" s="207" t="s">
        <v>145</v>
      </c>
      <c r="E223" s="208" t="s">
        <v>1</v>
      </c>
      <c r="F223" s="209" t="s">
        <v>516</v>
      </c>
      <c r="G223" s="206"/>
      <c r="H223" s="210">
        <v>59.799999999999997</v>
      </c>
      <c r="I223" s="206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145</v>
      </c>
      <c r="AU223" s="215" t="s">
        <v>94</v>
      </c>
      <c r="AV223" s="11" t="s">
        <v>94</v>
      </c>
      <c r="AW223" s="11" t="s">
        <v>35</v>
      </c>
      <c r="AX223" s="11" t="s">
        <v>74</v>
      </c>
      <c r="AY223" s="215" t="s">
        <v>136</v>
      </c>
    </row>
    <row r="224" s="11" customFormat="1">
      <c r="B224" s="205"/>
      <c r="C224" s="206"/>
      <c r="D224" s="207" t="s">
        <v>145</v>
      </c>
      <c r="E224" s="208" t="s">
        <v>1</v>
      </c>
      <c r="F224" s="209" t="s">
        <v>517</v>
      </c>
      <c r="G224" s="206"/>
      <c r="H224" s="210">
        <v>57.781999999999996</v>
      </c>
      <c r="I224" s="206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145</v>
      </c>
      <c r="AU224" s="215" t="s">
        <v>94</v>
      </c>
      <c r="AV224" s="11" t="s">
        <v>94</v>
      </c>
      <c r="AW224" s="11" t="s">
        <v>35</v>
      </c>
      <c r="AX224" s="11" t="s">
        <v>74</v>
      </c>
      <c r="AY224" s="215" t="s">
        <v>136</v>
      </c>
    </row>
    <row r="225" s="14" customFormat="1">
      <c r="B225" s="254"/>
      <c r="C225" s="255"/>
      <c r="D225" s="207" t="s">
        <v>145</v>
      </c>
      <c r="E225" s="256" t="s">
        <v>1</v>
      </c>
      <c r="F225" s="257" t="s">
        <v>472</v>
      </c>
      <c r="G225" s="255"/>
      <c r="H225" s="258">
        <v>179.18200000000002</v>
      </c>
      <c r="I225" s="255"/>
      <c r="J225" s="255"/>
      <c r="K225" s="255"/>
      <c r="L225" s="259"/>
      <c r="M225" s="260"/>
      <c r="N225" s="261"/>
      <c r="O225" s="261"/>
      <c r="P225" s="261"/>
      <c r="Q225" s="261"/>
      <c r="R225" s="261"/>
      <c r="S225" s="261"/>
      <c r="T225" s="262"/>
      <c r="AT225" s="263" t="s">
        <v>145</v>
      </c>
      <c r="AU225" s="263" t="s">
        <v>94</v>
      </c>
      <c r="AV225" s="14" t="s">
        <v>154</v>
      </c>
      <c r="AW225" s="14" t="s">
        <v>35</v>
      </c>
      <c r="AX225" s="14" t="s">
        <v>74</v>
      </c>
      <c r="AY225" s="263" t="s">
        <v>136</v>
      </c>
    </row>
    <row r="226" s="12" customFormat="1">
      <c r="B226" s="221"/>
      <c r="C226" s="222"/>
      <c r="D226" s="207" t="s">
        <v>145</v>
      </c>
      <c r="E226" s="223" t="s">
        <v>1</v>
      </c>
      <c r="F226" s="224" t="s">
        <v>214</v>
      </c>
      <c r="G226" s="222"/>
      <c r="H226" s="225">
        <v>193.61399999999998</v>
      </c>
      <c r="I226" s="222"/>
      <c r="J226" s="222"/>
      <c r="K226" s="222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145</v>
      </c>
      <c r="AU226" s="230" t="s">
        <v>94</v>
      </c>
      <c r="AV226" s="12" t="s">
        <v>143</v>
      </c>
      <c r="AW226" s="12" t="s">
        <v>35</v>
      </c>
      <c r="AX226" s="12" t="s">
        <v>82</v>
      </c>
      <c r="AY226" s="230" t="s">
        <v>136</v>
      </c>
    </row>
    <row r="227" s="1" customFormat="1" ht="16.5" customHeight="1">
      <c r="B227" s="34"/>
      <c r="C227" s="195" t="s">
        <v>518</v>
      </c>
      <c r="D227" s="195" t="s">
        <v>138</v>
      </c>
      <c r="E227" s="196" t="s">
        <v>519</v>
      </c>
      <c r="F227" s="197" t="s">
        <v>506</v>
      </c>
      <c r="G227" s="198" t="s">
        <v>157</v>
      </c>
      <c r="H227" s="199">
        <v>201.88900000000001</v>
      </c>
      <c r="I227" s="200">
        <v>0</v>
      </c>
      <c r="J227" s="200">
        <f>ROUND(I227*H227,2)</f>
        <v>0</v>
      </c>
      <c r="K227" s="197" t="s">
        <v>1</v>
      </c>
      <c r="L227" s="36"/>
      <c r="M227" s="73" t="s">
        <v>1</v>
      </c>
      <c r="N227" s="201" t="s">
        <v>45</v>
      </c>
      <c r="O227" s="202">
        <v>0</v>
      </c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AR227" s="16" t="s">
        <v>143</v>
      </c>
      <c r="AT227" s="16" t="s">
        <v>138</v>
      </c>
      <c r="AU227" s="16" t="s">
        <v>94</v>
      </c>
      <c r="AY227" s="16" t="s">
        <v>136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82</v>
      </c>
      <c r="BK227" s="204">
        <f>ROUND(I227*H227,2)</f>
        <v>0</v>
      </c>
      <c r="BL227" s="16" t="s">
        <v>143</v>
      </c>
      <c r="BM227" s="16" t="s">
        <v>520</v>
      </c>
    </row>
    <row r="228" s="11" customFormat="1">
      <c r="B228" s="205"/>
      <c r="C228" s="206"/>
      <c r="D228" s="207" t="s">
        <v>145</v>
      </c>
      <c r="E228" s="208" t="s">
        <v>1</v>
      </c>
      <c r="F228" s="209" t="s">
        <v>521</v>
      </c>
      <c r="G228" s="206"/>
      <c r="H228" s="210">
        <v>0.5</v>
      </c>
      <c r="I228" s="206"/>
      <c r="J228" s="206"/>
      <c r="K228" s="206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145</v>
      </c>
      <c r="AU228" s="215" t="s">
        <v>94</v>
      </c>
      <c r="AV228" s="11" t="s">
        <v>94</v>
      </c>
      <c r="AW228" s="11" t="s">
        <v>35</v>
      </c>
      <c r="AX228" s="11" t="s">
        <v>74</v>
      </c>
      <c r="AY228" s="215" t="s">
        <v>136</v>
      </c>
    </row>
    <row r="229" s="11" customFormat="1">
      <c r="B229" s="205"/>
      <c r="C229" s="206"/>
      <c r="D229" s="207" t="s">
        <v>145</v>
      </c>
      <c r="E229" s="208" t="s">
        <v>1</v>
      </c>
      <c r="F229" s="209" t="s">
        <v>522</v>
      </c>
      <c r="G229" s="206"/>
      <c r="H229" s="210">
        <v>201.38900000000001</v>
      </c>
      <c r="I229" s="206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145</v>
      </c>
      <c r="AU229" s="215" t="s">
        <v>94</v>
      </c>
      <c r="AV229" s="11" t="s">
        <v>94</v>
      </c>
      <c r="AW229" s="11" t="s">
        <v>35</v>
      </c>
      <c r="AX229" s="11" t="s">
        <v>74</v>
      </c>
      <c r="AY229" s="215" t="s">
        <v>136</v>
      </c>
    </row>
    <row r="230" s="12" customFormat="1">
      <c r="B230" s="221"/>
      <c r="C230" s="222"/>
      <c r="D230" s="207" t="s">
        <v>145</v>
      </c>
      <c r="E230" s="223" t="s">
        <v>1</v>
      </c>
      <c r="F230" s="224" t="s">
        <v>214</v>
      </c>
      <c r="G230" s="222"/>
      <c r="H230" s="225">
        <v>201.88900000000001</v>
      </c>
      <c r="I230" s="222"/>
      <c r="J230" s="222"/>
      <c r="K230" s="222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145</v>
      </c>
      <c r="AU230" s="230" t="s">
        <v>94</v>
      </c>
      <c r="AV230" s="12" t="s">
        <v>143</v>
      </c>
      <c r="AW230" s="12" t="s">
        <v>35</v>
      </c>
      <c r="AX230" s="12" t="s">
        <v>82</v>
      </c>
      <c r="AY230" s="230" t="s">
        <v>136</v>
      </c>
    </row>
    <row r="231" s="1" customFormat="1" ht="16.5" customHeight="1">
      <c r="B231" s="34"/>
      <c r="C231" s="195" t="s">
        <v>523</v>
      </c>
      <c r="D231" s="195" t="s">
        <v>138</v>
      </c>
      <c r="E231" s="196" t="s">
        <v>524</v>
      </c>
      <c r="F231" s="197" t="s">
        <v>525</v>
      </c>
      <c r="G231" s="198" t="s">
        <v>201</v>
      </c>
      <c r="H231" s="199">
        <v>2</v>
      </c>
      <c r="I231" s="200">
        <v>0</v>
      </c>
      <c r="J231" s="200">
        <f>ROUND(I231*H231,2)</f>
        <v>0</v>
      </c>
      <c r="K231" s="197" t="s">
        <v>142</v>
      </c>
      <c r="L231" s="36"/>
      <c r="M231" s="73" t="s">
        <v>1</v>
      </c>
      <c r="N231" s="201" t="s">
        <v>45</v>
      </c>
      <c r="O231" s="202">
        <v>0</v>
      </c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AR231" s="16" t="s">
        <v>143</v>
      </c>
      <c r="AT231" s="16" t="s">
        <v>138</v>
      </c>
      <c r="AU231" s="16" t="s">
        <v>94</v>
      </c>
      <c r="AY231" s="16" t="s">
        <v>136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6" t="s">
        <v>82</v>
      </c>
      <c r="BK231" s="204">
        <f>ROUND(I231*H231,2)</f>
        <v>0</v>
      </c>
      <c r="BL231" s="16" t="s">
        <v>143</v>
      </c>
      <c r="BM231" s="16" t="s">
        <v>526</v>
      </c>
    </row>
    <row r="232" s="1" customFormat="1" ht="16.5" customHeight="1">
      <c r="B232" s="34"/>
      <c r="C232" s="195" t="s">
        <v>527</v>
      </c>
      <c r="D232" s="195" t="s">
        <v>138</v>
      </c>
      <c r="E232" s="196" t="s">
        <v>528</v>
      </c>
      <c r="F232" s="197" t="s">
        <v>529</v>
      </c>
      <c r="G232" s="198" t="s">
        <v>149</v>
      </c>
      <c r="H232" s="199">
        <v>84</v>
      </c>
      <c r="I232" s="200">
        <v>0</v>
      </c>
      <c r="J232" s="200">
        <f>ROUND(I232*H232,2)</f>
        <v>0</v>
      </c>
      <c r="K232" s="197" t="s">
        <v>142</v>
      </c>
      <c r="L232" s="36"/>
      <c r="M232" s="73" t="s">
        <v>1</v>
      </c>
      <c r="N232" s="201" t="s">
        <v>45</v>
      </c>
      <c r="O232" s="202">
        <v>0</v>
      </c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AR232" s="16" t="s">
        <v>143</v>
      </c>
      <c r="AT232" s="16" t="s">
        <v>138</v>
      </c>
      <c r="AU232" s="16" t="s">
        <v>94</v>
      </c>
      <c r="AY232" s="16" t="s">
        <v>136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82</v>
      </c>
      <c r="BK232" s="204">
        <f>ROUND(I232*H232,2)</f>
        <v>0</v>
      </c>
      <c r="BL232" s="16" t="s">
        <v>143</v>
      </c>
      <c r="BM232" s="16" t="s">
        <v>530</v>
      </c>
    </row>
    <row r="233" s="1" customFormat="1">
      <c r="B233" s="34"/>
      <c r="C233" s="35"/>
      <c r="D233" s="207" t="s">
        <v>151</v>
      </c>
      <c r="E233" s="35"/>
      <c r="F233" s="216" t="s">
        <v>531</v>
      </c>
      <c r="G233" s="35"/>
      <c r="H233" s="35"/>
      <c r="I233" s="35"/>
      <c r="J233" s="35"/>
      <c r="K233" s="35"/>
      <c r="L233" s="36"/>
      <c r="M233" s="217"/>
      <c r="N233" s="75"/>
      <c r="O233" s="75"/>
      <c r="P233" s="75"/>
      <c r="Q233" s="75"/>
      <c r="R233" s="75"/>
      <c r="S233" s="75"/>
      <c r="T233" s="76"/>
      <c r="AT233" s="16" t="s">
        <v>151</v>
      </c>
      <c r="AU233" s="16" t="s">
        <v>94</v>
      </c>
    </row>
    <row r="234" s="11" customFormat="1">
      <c r="B234" s="205"/>
      <c r="C234" s="206"/>
      <c r="D234" s="207" t="s">
        <v>145</v>
      </c>
      <c r="E234" s="208" t="s">
        <v>1</v>
      </c>
      <c r="F234" s="209" t="s">
        <v>532</v>
      </c>
      <c r="G234" s="206"/>
      <c r="H234" s="210">
        <v>84</v>
      </c>
      <c r="I234" s="206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145</v>
      </c>
      <c r="AU234" s="215" t="s">
        <v>94</v>
      </c>
      <c r="AV234" s="11" t="s">
        <v>94</v>
      </c>
      <c r="AW234" s="11" t="s">
        <v>35</v>
      </c>
      <c r="AX234" s="11" t="s">
        <v>82</v>
      </c>
      <c r="AY234" s="215" t="s">
        <v>136</v>
      </c>
    </row>
    <row r="235" s="1" customFormat="1" ht="16.5" customHeight="1">
      <c r="B235" s="34"/>
      <c r="C235" s="195" t="s">
        <v>533</v>
      </c>
      <c r="D235" s="195" t="s">
        <v>138</v>
      </c>
      <c r="E235" s="196" t="s">
        <v>534</v>
      </c>
      <c r="F235" s="197" t="s">
        <v>535</v>
      </c>
      <c r="G235" s="198" t="s">
        <v>149</v>
      </c>
      <c r="H235" s="199">
        <v>46.878</v>
      </c>
      <c r="I235" s="200">
        <v>0</v>
      </c>
      <c r="J235" s="200">
        <f>ROUND(I235*H235,2)</f>
        <v>0</v>
      </c>
      <c r="K235" s="197" t="s">
        <v>142</v>
      </c>
      <c r="L235" s="36"/>
      <c r="M235" s="73" t="s">
        <v>1</v>
      </c>
      <c r="N235" s="201" t="s">
        <v>45</v>
      </c>
      <c r="O235" s="202">
        <v>0</v>
      </c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AR235" s="16" t="s">
        <v>143</v>
      </c>
      <c r="AT235" s="16" t="s">
        <v>138</v>
      </c>
      <c r="AU235" s="16" t="s">
        <v>94</v>
      </c>
      <c r="AY235" s="16" t="s">
        <v>136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82</v>
      </c>
      <c r="BK235" s="204">
        <f>ROUND(I235*H235,2)</f>
        <v>0</v>
      </c>
      <c r="BL235" s="16" t="s">
        <v>143</v>
      </c>
      <c r="BM235" s="16" t="s">
        <v>536</v>
      </c>
    </row>
    <row r="236" s="1" customFormat="1">
      <c r="B236" s="34"/>
      <c r="C236" s="35"/>
      <c r="D236" s="207" t="s">
        <v>151</v>
      </c>
      <c r="E236" s="35"/>
      <c r="F236" s="216" t="s">
        <v>537</v>
      </c>
      <c r="G236" s="35"/>
      <c r="H236" s="35"/>
      <c r="I236" s="35"/>
      <c r="J236" s="35"/>
      <c r="K236" s="35"/>
      <c r="L236" s="36"/>
      <c r="M236" s="217"/>
      <c r="N236" s="75"/>
      <c r="O236" s="75"/>
      <c r="P236" s="75"/>
      <c r="Q236" s="75"/>
      <c r="R236" s="75"/>
      <c r="S236" s="75"/>
      <c r="T236" s="76"/>
      <c r="AT236" s="16" t="s">
        <v>151</v>
      </c>
      <c r="AU236" s="16" t="s">
        <v>94</v>
      </c>
    </row>
    <row r="237" s="13" customFormat="1">
      <c r="B237" s="236"/>
      <c r="C237" s="237"/>
      <c r="D237" s="207" t="s">
        <v>145</v>
      </c>
      <c r="E237" s="238" t="s">
        <v>1</v>
      </c>
      <c r="F237" s="239" t="s">
        <v>538</v>
      </c>
      <c r="G237" s="237"/>
      <c r="H237" s="238" t="s">
        <v>1</v>
      </c>
      <c r="I237" s="237"/>
      <c r="J237" s="237"/>
      <c r="K237" s="237"/>
      <c r="L237" s="240"/>
      <c r="M237" s="241"/>
      <c r="N237" s="242"/>
      <c r="O237" s="242"/>
      <c r="P237" s="242"/>
      <c r="Q237" s="242"/>
      <c r="R237" s="242"/>
      <c r="S237" s="242"/>
      <c r="T237" s="243"/>
      <c r="AT237" s="244" t="s">
        <v>145</v>
      </c>
      <c r="AU237" s="244" t="s">
        <v>94</v>
      </c>
      <c r="AV237" s="13" t="s">
        <v>82</v>
      </c>
      <c r="AW237" s="13" t="s">
        <v>35</v>
      </c>
      <c r="AX237" s="13" t="s">
        <v>74</v>
      </c>
      <c r="AY237" s="244" t="s">
        <v>136</v>
      </c>
    </row>
    <row r="238" s="11" customFormat="1">
      <c r="B238" s="205"/>
      <c r="C238" s="206"/>
      <c r="D238" s="207" t="s">
        <v>145</v>
      </c>
      <c r="E238" s="208" t="s">
        <v>1</v>
      </c>
      <c r="F238" s="209" t="s">
        <v>539</v>
      </c>
      <c r="G238" s="206"/>
      <c r="H238" s="210">
        <v>26.443999999999999</v>
      </c>
      <c r="I238" s="206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145</v>
      </c>
      <c r="AU238" s="215" t="s">
        <v>94</v>
      </c>
      <c r="AV238" s="11" t="s">
        <v>94</v>
      </c>
      <c r="AW238" s="11" t="s">
        <v>35</v>
      </c>
      <c r="AX238" s="11" t="s">
        <v>74</v>
      </c>
      <c r="AY238" s="215" t="s">
        <v>136</v>
      </c>
    </row>
    <row r="239" s="11" customFormat="1">
      <c r="B239" s="205"/>
      <c r="C239" s="206"/>
      <c r="D239" s="207" t="s">
        <v>145</v>
      </c>
      <c r="E239" s="208" t="s">
        <v>1</v>
      </c>
      <c r="F239" s="209" t="s">
        <v>540</v>
      </c>
      <c r="G239" s="206"/>
      <c r="H239" s="210">
        <v>20.434000000000001</v>
      </c>
      <c r="I239" s="206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145</v>
      </c>
      <c r="AU239" s="215" t="s">
        <v>94</v>
      </c>
      <c r="AV239" s="11" t="s">
        <v>94</v>
      </c>
      <c r="AW239" s="11" t="s">
        <v>35</v>
      </c>
      <c r="AX239" s="11" t="s">
        <v>74</v>
      </c>
      <c r="AY239" s="215" t="s">
        <v>136</v>
      </c>
    </row>
    <row r="240" s="12" customFormat="1">
      <c r="B240" s="221"/>
      <c r="C240" s="222"/>
      <c r="D240" s="207" t="s">
        <v>145</v>
      </c>
      <c r="E240" s="223" t="s">
        <v>1</v>
      </c>
      <c r="F240" s="224" t="s">
        <v>214</v>
      </c>
      <c r="G240" s="222"/>
      <c r="H240" s="225">
        <v>46.878</v>
      </c>
      <c r="I240" s="222"/>
      <c r="J240" s="222"/>
      <c r="K240" s="222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145</v>
      </c>
      <c r="AU240" s="230" t="s">
        <v>94</v>
      </c>
      <c r="AV240" s="12" t="s">
        <v>143</v>
      </c>
      <c r="AW240" s="12" t="s">
        <v>35</v>
      </c>
      <c r="AX240" s="12" t="s">
        <v>82</v>
      </c>
      <c r="AY240" s="230" t="s">
        <v>136</v>
      </c>
    </row>
    <row r="241" s="1" customFormat="1" ht="16.5" customHeight="1">
      <c r="B241" s="34"/>
      <c r="C241" s="195" t="s">
        <v>541</v>
      </c>
      <c r="D241" s="195" t="s">
        <v>138</v>
      </c>
      <c r="E241" s="196" t="s">
        <v>542</v>
      </c>
      <c r="F241" s="197" t="s">
        <v>543</v>
      </c>
      <c r="G241" s="198" t="s">
        <v>149</v>
      </c>
      <c r="H241" s="199">
        <v>239.53200000000001</v>
      </c>
      <c r="I241" s="200">
        <v>0</v>
      </c>
      <c r="J241" s="200">
        <f>ROUND(I241*H241,2)</f>
        <v>0</v>
      </c>
      <c r="K241" s="197" t="s">
        <v>142</v>
      </c>
      <c r="L241" s="36"/>
      <c r="M241" s="73" t="s">
        <v>1</v>
      </c>
      <c r="N241" s="201" t="s">
        <v>45</v>
      </c>
      <c r="O241" s="202">
        <v>0</v>
      </c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AR241" s="16" t="s">
        <v>143</v>
      </c>
      <c r="AT241" s="16" t="s">
        <v>138</v>
      </c>
      <c r="AU241" s="16" t="s">
        <v>94</v>
      </c>
      <c r="AY241" s="16" t="s">
        <v>136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6" t="s">
        <v>82</v>
      </c>
      <c r="BK241" s="204">
        <f>ROUND(I241*H241,2)</f>
        <v>0</v>
      </c>
      <c r="BL241" s="16" t="s">
        <v>143</v>
      </c>
      <c r="BM241" s="16" t="s">
        <v>544</v>
      </c>
    </row>
    <row r="242" s="13" customFormat="1">
      <c r="B242" s="236"/>
      <c r="C242" s="237"/>
      <c r="D242" s="207" t="s">
        <v>145</v>
      </c>
      <c r="E242" s="238" t="s">
        <v>1</v>
      </c>
      <c r="F242" s="239" t="s">
        <v>545</v>
      </c>
      <c r="G242" s="237"/>
      <c r="H242" s="238" t="s">
        <v>1</v>
      </c>
      <c r="I242" s="237"/>
      <c r="J242" s="237"/>
      <c r="K242" s="237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145</v>
      </c>
      <c r="AU242" s="244" t="s">
        <v>94</v>
      </c>
      <c r="AV242" s="13" t="s">
        <v>82</v>
      </c>
      <c r="AW242" s="13" t="s">
        <v>35</v>
      </c>
      <c r="AX242" s="13" t="s">
        <v>74</v>
      </c>
      <c r="AY242" s="244" t="s">
        <v>136</v>
      </c>
    </row>
    <row r="243" s="11" customFormat="1">
      <c r="B243" s="205"/>
      <c r="C243" s="206"/>
      <c r="D243" s="207" t="s">
        <v>145</v>
      </c>
      <c r="E243" s="208" t="s">
        <v>1</v>
      </c>
      <c r="F243" s="209" t="s">
        <v>546</v>
      </c>
      <c r="G243" s="206"/>
      <c r="H243" s="210">
        <v>40</v>
      </c>
      <c r="I243" s="206"/>
      <c r="J243" s="206"/>
      <c r="K243" s="206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145</v>
      </c>
      <c r="AU243" s="215" t="s">
        <v>94</v>
      </c>
      <c r="AV243" s="11" t="s">
        <v>94</v>
      </c>
      <c r="AW243" s="11" t="s">
        <v>35</v>
      </c>
      <c r="AX243" s="11" t="s">
        <v>74</v>
      </c>
      <c r="AY243" s="215" t="s">
        <v>136</v>
      </c>
    </row>
    <row r="244" s="11" customFormat="1">
      <c r="B244" s="205"/>
      <c r="C244" s="206"/>
      <c r="D244" s="207" t="s">
        <v>145</v>
      </c>
      <c r="E244" s="208" t="s">
        <v>1</v>
      </c>
      <c r="F244" s="209" t="s">
        <v>547</v>
      </c>
      <c r="G244" s="206"/>
      <c r="H244" s="210">
        <v>87.745999999999995</v>
      </c>
      <c r="I244" s="206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145</v>
      </c>
      <c r="AU244" s="215" t="s">
        <v>94</v>
      </c>
      <c r="AV244" s="11" t="s">
        <v>94</v>
      </c>
      <c r="AW244" s="11" t="s">
        <v>35</v>
      </c>
      <c r="AX244" s="11" t="s">
        <v>74</v>
      </c>
      <c r="AY244" s="215" t="s">
        <v>136</v>
      </c>
    </row>
    <row r="245" s="11" customFormat="1">
      <c r="B245" s="205"/>
      <c r="C245" s="206"/>
      <c r="D245" s="207" t="s">
        <v>145</v>
      </c>
      <c r="E245" s="208" t="s">
        <v>1</v>
      </c>
      <c r="F245" s="209" t="s">
        <v>548</v>
      </c>
      <c r="G245" s="206"/>
      <c r="H245" s="210">
        <v>111.786</v>
      </c>
      <c r="I245" s="206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145</v>
      </c>
      <c r="AU245" s="215" t="s">
        <v>94</v>
      </c>
      <c r="AV245" s="11" t="s">
        <v>94</v>
      </c>
      <c r="AW245" s="11" t="s">
        <v>35</v>
      </c>
      <c r="AX245" s="11" t="s">
        <v>74</v>
      </c>
      <c r="AY245" s="215" t="s">
        <v>136</v>
      </c>
    </row>
    <row r="246" s="12" customFormat="1">
      <c r="B246" s="221"/>
      <c r="C246" s="222"/>
      <c r="D246" s="207" t="s">
        <v>145</v>
      </c>
      <c r="E246" s="223" t="s">
        <v>1</v>
      </c>
      <c r="F246" s="224" t="s">
        <v>214</v>
      </c>
      <c r="G246" s="222"/>
      <c r="H246" s="225">
        <v>239.53199999999998</v>
      </c>
      <c r="I246" s="222"/>
      <c r="J246" s="222"/>
      <c r="K246" s="222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145</v>
      </c>
      <c r="AU246" s="230" t="s">
        <v>94</v>
      </c>
      <c r="AV246" s="12" t="s">
        <v>143</v>
      </c>
      <c r="AW246" s="12" t="s">
        <v>35</v>
      </c>
      <c r="AX246" s="12" t="s">
        <v>82</v>
      </c>
      <c r="AY246" s="230" t="s">
        <v>136</v>
      </c>
    </row>
    <row r="247" s="1" customFormat="1" ht="16.5" customHeight="1">
      <c r="B247" s="34"/>
      <c r="C247" s="195" t="s">
        <v>549</v>
      </c>
      <c r="D247" s="195" t="s">
        <v>138</v>
      </c>
      <c r="E247" s="196" t="s">
        <v>550</v>
      </c>
      <c r="F247" s="197" t="s">
        <v>551</v>
      </c>
      <c r="G247" s="198" t="s">
        <v>149</v>
      </c>
      <c r="H247" s="199">
        <v>239.53200000000001</v>
      </c>
      <c r="I247" s="200">
        <v>0</v>
      </c>
      <c r="J247" s="200">
        <f>ROUND(I247*H247,2)</f>
        <v>0</v>
      </c>
      <c r="K247" s="197" t="s">
        <v>142</v>
      </c>
      <c r="L247" s="36"/>
      <c r="M247" s="73" t="s">
        <v>1</v>
      </c>
      <c r="N247" s="201" t="s">
        <v>45</v>
      </c>
      <c r="O247" s="202">
        <v>0</v>
      </c>
      <c r="P247" s="202">
        <f>O247*H247</f>
        <v>0</v>
      </c>
      <c r="Q247" s="202">
        <v>0.0012700000000000001</v>
      </c>
      <c r="R247" s="202">
        <f>Q247*H247</f>
        <v>0.30420564000000005</v>
      </c>
      <c r="S247" s="202">
        <v>0</v>
      </c>
      <c r="T247" s="203">
        <f>S247*H247</f>
        <v>0</v>
      </c>
      <c r="AR247" s="16" t="s">
        <v>143</v>
      </c>
      <c r="AT247" s="16" t="s">
        <v>138</v>
      </c>
      <c r="AU247" s="16" t="s">
        <v>94</v>
      </c>
      <c r="AY247" s="16" t="s">
        <v>136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6" t="s">
        <v>82</v>
      </c>
      <c r="BK247" s="204">
        <f>ROUND(I247*H247,2)</f>
        <v>0</v>
      </c>
      <c r="BL247" s="16" t="s">
        <v>143</v>
      </c>
      <c r="BM247" s="16" t="s">
        <v>552</v>
      </c>
    </row>
    <row r="248" s="1" customFormat="1" ht="16.5" customHeight="1">
      <c r="B248" s="34"/>
      <c r="C248" s="245" t="s">
        <v>553</v>
      </c>
      <c r="D248" s="245" t="s">
        <v>440</v>
      </c>
      <c r="E248" s="246" t="s">
        <v>554</v>
      </c>
      <c r="F248" s="247" t="s">
        <v>555</v>
      </c>
      <c r="G248" s="248" t="s">
        <v>556</v>
      </c>
      <c r="H248" s="249">
        <v>5.9880000000000004</v>
      </c>
      <c r="I248" s="250">
        <v>0</v>
      </c>
      <c r="J248" s="250">
        <f>ROUND(I248*H248,2)</f>
        <v>0</v>
      </c>
      <c r="K248" s="247" t="s">
        <v>142</v>
      </c>
      <c r="L248" s="251"/>
      <c r="M248" s="252" t="s">
        <v>1</v>
      </c>
      <c r="N248" s="253" t="s">
        <v>45</v>
      </c>
      <c r="O248" s="202">
        <v>0</v>
      </c>
      <c r="P248" s="202">
        <f>O248*H248</f>
        <v>0</v>
      </c>
      <c r="Q248" s="202">
        <v>0.001</v>
      </c>
      <c r="R248" s="202">
        <f>Q248*H248</f>
        <v>0.0059880000000000003</v>
      </c>
      <c r="S248" s="202">
        <v>0</v>
      </c>
      <c r="T248" s="203">
        <f>S248*H248</f>
        <v>0</v>
      </c>
      <c r="AR248" s="16" t="s">
        <v>187</v>
      </c>
      <c r="AT248" s="16" t="s">
        <v>440</v>
      </c>
      <c r="AU248" s="16" t="s">
        <v>94</v>
      </c>
      <c r="AY248" s="16" t="s">
        <v>136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6" t="s">
        <v>82</v>
      </c>
      <c r="BK248" s="204">
        <f>ROUND(I248*H248,2)</f>
        <v>0</v>
      </c>
      <c r="BL248" s="16" t="s">
        <v>143</v>
      </c>
      <c r="BM248" s="16" t="s">
        <v>557</v>
      </c>
    </row>
    <row r="249" s="11" customFormat="1">
      <c r="B249" s="205"/>
      <c r="C249" s="206"/>
      <c r="D249" s="207" t="s">
        <v>145</v>
      </c>
      <c r="E249" s="206"/>
      <c r="F249" s="209" t="s">
        <v>558</v>
      </c>
      <c r="G249" s="206"/>
      <c r="H249" s="210">
        <v>5.9880000000000004</v>
      </c>
      <c r="I249" s="206"/>
      <c r="J249" s="206"/>
      <c r="K249" s="206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145</v>
      </c>
      <c r="AU249" s="215" t="s">
        <v>94</v>
      </c>
      <c r="AV249" s="11" t="s">
        <v>94</v>
      </c>
      <c r="AW249" s="11" t="s">
        <v>4</v>
      </c>
      <c r="AX249" s="11" t="s">
        <v>82</v>
      </c>
      <c r="AY249" s="215" t="s">
        <v>136</v>
      </c>
    </row>
    <row r="250" s="1" customFormat="1" ht="16.5" customHeight="1">
      <c r="B250" s="34"/>
      <c r="C250" s="195" t="s">
        <v>559</v>
      </c>
      <c r="D250" s="195" t="s">
        <v>138</v>
      </c>
      <c r="E250" s="196" t="s">
        <v>560</v>
      </c>
      <c r="F250" s="197" t="s">
        <v>561</v>
      </c>
      <c r="G250" s="198" t="s">
        <v>149</v>
      </c>
      <c r="H250" s="199">
        <v>239.53200000000001</v>
      </c>
      <c r="I250" s="200">
        <v>0</v>
      </c>
      <c r="J250" s="200">
        <f>ROUND(I250*H250,2)</f>
        <v>0</v>
      </c>
      <c r="K250" s="197" t="s">
        <v>142</v>
      </c>
      <c r="L250" s="36"/>
      <c r="M250" s="73" t="s">
        <v>1</v>
      </c>
      <c r="N250" s="201" t="s">
        <v>45</v>
      </c>
      <c r="O250" s="202">
        <v>0</v>
      </c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AR250" s="16" t="s">
        <v>143</v>
      </c>
      <c r="AT250" s="16" t="s">
        <v>138</v>
      </c>
      <c r="AU250" s="16" t="s">
        <v>94</v>
      </c>
      <c r="AY250" s="16" t="s">
        <v>136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6" t="s">
        <v>82</v>
      </c>
      <c r="BK250" s="204">
        <f>ROUND(I250*H250,2)</f>
        <v>0</v>
      </c>
      <c r="BL250" s="16" t="s">
        <v>143</v>
      </c>
      <c r="BM250" s="16" t="s">
        <v>562</v>
      </c>
    </row>
    <row r="251" s="1" customFormat="1" ht="16.5" customHeight="1">
      <c r="B251" s="34"/>
      <c r="C251" s="195" t="s">
        <v>563</v>
      </c>
      <c r="D251" s="195" t="s">
        <v>138</v>
      </c>
      <c r="E251" s="196" t="s">
        <v>564</v>
      </c>
      <c r="F251" s="197" t="s">
        <v>565</v>
      </c>
      <c r="G251" s="198" t="s">
        <v>149</v>
      </c>
      <c r="H251" s="199">
        <v>239.53200000000001</v>
      </c>
      <c r="I251" s="200">
        <v>0</v>
      </c>
      <c r="J251" s="200">
        <f>ROUND(I251*H251,2)</f>
        <v>0</v>
      </c>
      <c r="K251" s="197" t="s">
        <v>142</v>
      </c>
      <c r="L251" s="36"/>
      <c r="M251" s="73" t="s">
        <v>1</v>
      </c>
      <c r="N251" s="201" t="s">
        <v>45</v>
      </c>
      <c r="O251" s="202">
        <v>0</v>
      </c>
      <c r="P251" s="202">
        <f>O251*H251</f>
        <v>0</v>
      </c>
      <c r="Q251" s="202">
        <v>0</v>
      </c>
      <c r="R251" s="202">
        <f>Q251*H251</f>
        <v>0</v>
      </c>
      <c r="S251" s="202">
        <v>0</v>
      </c>
      <c r="T251" s="203">
        <f>S251*H251</f>
        <v>0</v>
      </c>
      <c r="AR251" s="16" t="s">
        <v>143</v>
      </c>
      <c r="AT251" s="16" t="s">
        <v>138</v>
      </c>
      <c r="AU251" s="16" t="s">
        <v>94</v>
      </c>
      <c r="AY251" s="16" t="s">
        <v>136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6" t="s">
        <v>82</v>
      </c>
      <c r="BK251" s="204">
        <f>ROUND(I251*H251,2)</f>
        <v>0</v>
      </c>
      <c r="BL251" s="16" t="s">
        <v>143</v>
      </c>
      <c r="BM251" s="16" t="s">
        <v>566</v>
      </c>
    </row>
    <row r="252" s="1" customFormat="1">
      <c r="B252" s="34"/>
      <c r="C252" s="35"/>
      <c r="D252" s="207" t="s">
        <v>151</v>
      </c>
      <c r="E252" s="35"/>
      <c r="F252" s="216" t="s">
        <v>567</v>
      </c>
      <c r="G252" s="35"/>
      <c r="H252" s="35"/>
      <c r="I252" s="35"/>
      <c r="J252" s="35"/>
      <c r="K252" s="35"/>
      <c r="L252" s="36"/>
      <c r="M252" s="217"/>
      <c r="N252" s="75"/>
      <c r="O252" s="75"/>
      <c r="P252" s="75"/>
      <c r="Q252" s="75"/>
      <c r="R252" s="75"/>
      <c r="S252" s="75"/>
      <c r="T252" s="76"/>
      <c r="AT252" s="16" t="s">
        <v>151</v>
      </c>
      <c r="AU252" s="16" t="s">
        <v>94</v>
      </c>
    </row>
    <row r="253" s="1" customFormat="1" ht="16.5" customHeight="1">
      <c r="B253" s="34"/>
      <c r="C253" s="195" t="s">
        <v>568</v>
      </c>
      <c r="D253" s="195" t="s">
        <v>138</v>
      </c>
      <c r="E253" s="196" t="s">
        <v>569</v>
      </c>
      <c r="F253" s="197" t="s">
        <v>570</v>
      </c>
      <c r="G253" s="198" t="s">
        <v>157</v>
      </c>
      <c r="H253" s="199">
        <v>7.1859999999999999</v>
      </c>
      <c r="I253" s="200">
        <v>0</v>
      </c>
      <c r="J253" s="200">
        <f>ROUND(I253*H253,2)</f>
        <v>0</v>
      </c>
      <c r="K253" s="197" t="s">
        <v>142</v>
      </c>
      <c r="L253" s="36"/>
      <c r="M253" s="73" t="s">
        <v>1</v>
      </c>
      <c r="N253" s="201" t="s">
        <v>45</v>
      </c>
      <c r="O253" s="202">
        <v>0</v>
      </c>
      <c r="P253" s="202">
        <f>O253*H253</f>
        <v>0</v>
      </c>
      <c r="Q253" s="202">
        <v>0</v>
      </c>
      <c r="R253" s="202">
        <f>Q253*H253</f>
        <v>0</v>
      </c>
      <c r="S253" s="202">
        <v>0</v>
      </c>
      <c r="T253" s="203">
        <f>S253*H253</f>
        <v>0</v>
      </c>
      <c r="AR253" s="16" t="s">
        <v>143</v>
      </c>
      <c r="AT253" s="16" t="s">
        <v>138</v>
      </c>
      <c r="AU253" s="16" t="s">
        <v>94</v>
      </c>
      <c r="AY253" s="16" t="s">
        <v>136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6" t="s">
        <v>82</v>
      </c>
      <c r="BK253" s="204">
        <f>ROUND(I253*H253,2)</f>
        <v>0</v>
      </c>
      <c r="BL253" s="16" t="s">
        <v>143</v>
      </c>
      <c r="BM253" s="16" t="s">
        <v>571</v>
      </c>
    </row>
    <row r="254" s="1" customFormat="1">
      <c r="B254" s="34"/>
      <c r="C254" s="35"/>
      <c r="D254" s="207" t="s">
        <v>151</v>
      </c>
      <c r="E254" s="35"/>
      <c r="F254" s="216" t="s">
        <v>572</v>
      </c>
      <c r="G254" s="35"/>
      <c r="H254" s="35"/>
      <c r="I254" s="35"/>
      <c r="J254" s="35"/>
      <c r="K254" s="35"/>
      <c r="L254" s="36"/>
      <c r="M254" s="217"/>
      <c r="N254" s="75"/>
      <c r="O254" s="75"/>
      <c r="P254" s="75"/>
      <c r="Q254" s="75"/>
      <c r="R254" s="75"/>
      <c r="S254" s="75"/>
      <c r="T254" s="76"/>
      <c r="AT254" s="16" t="s">
        <v>151</v>
      </c>
      <c r="AU254" s="16" t="s">
        <v>94</v>
      </c>
    </row>
    <row r="255" s="11" customFormat="1">
      <c r="B255" s="205"/>
      <c r="C255" s="206"/>
      <c r="D255" s="207" t="s">
        <v>145</v>
      </c>
      <c r="E255" s="206"/>
      <c r="F255" s="209" t="s">
        <v>573</v>
      </c>
      <c r="G255" s="206"/>
      <c r="H255" s="210">
        <v>7.1859999999999999</v>
      </c>
      <c r="I255" s="206"/>
      <c r="J255" s="206"/>
      <c r="K255" s="206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145</v>
      </c>
      <c r="AU255" s="215" t="s">
        <v>94</v>
      </c>
      <c r="AV255" s="11" t="s">
        <v>94</v>
      </c>
      <c r="AW255" s="11" t="s">
        <v>4</v>
      </c>
      <c r="AX255" s="11" t="s">
        <v>82</v>
      </c>
      <c r="AY255" s="215" t="s">
        <v>136</v>
      </c>
    </row>
    <row r="256" s="10" customFormat="1" ht="22.8" customHeight="1">
      <c r="B256" s="180"/>
      <c r="C256" s="181"/>
      <c r="D256" s="182" t="s">
        <v>73</v>
      </c>
      <c r="E256" s="193" t="s">
        <v>94</v>
      </c>
      <c r="F256" s="193" t="s">
        <v>574</v>
      </c>
      <c r="G256" s="181"/>
      <c r="H256" s="181"/>
      <c r="I256" s="181"/>
      <c r="J256" s="194">
        <f>BK256</f>
        <v>0</v>
      </c>
      <c r="K256" s="181"/>
      <c r="L256" s="185"/>
      <c r="M256" s="186"/>
      <c r="N256" s="187"/>
      <c r="O256" s="187"/>
      <c r="P256" s="188">
        <f>SUM(P257:P291)</f>
        <v>0</v>
      </c>
      <c r="Q256" s="187"/>
      <c r="R256" s="188">
        <f>SUM(R257:R291)</f>
        <v>7.7472746199999989</v>
      </c>
      <c r="S256" s="187"/>
      <c r="T256" s="189">
        <f>SUM(T257:T291)</f>
        <v>0</v>
      </c>
      <c r="AR256" s="190" t="s">
        <v>82</v>
      </c>
      <c r="AT256" s="191" t="s">
        <v>73</v>
      </c>
      <c r="AU256" s="191" t="s">
        <v>82</v>
      </c>
      <c r="AY256" s="190" t="s">
        <v>136</v>
      </c>
      <c r="BK256" s="192">
        <f>SUM(BK257:BK291)</f>
        <v>0</v>
      </c>
    </row>
    <row r="257" s="1" customFormat="1" ht="16.5" customHeight="1">
      <c r="B257" s="34"/>
      <c r="C257" s="195" t="s">
        <v>575</v>
      </c>
      <c r="D257" s="195" t="s">
        <v>138</v>
      </c>
      <c r="E257" s="196" t="s">
        <v>576</v>
      </c>
      <c r="F257" s="197" t="s">
        <v>577</v>
      </c>
      <c r="G257" s="198" t="s">
        <v>201</v>
      </c>
      <c r="H257" s="199">
        <v>4</v>
      </c>
      <c r="I257" s="200">
        <v>0</v>
      </c>
      <c r="J257" s="200">
        <f>ROUND(I257*H257,2)</f>
        <v>0</v>
      </c>
      <c r="K257" s="197" t="s">
        <v>142</v>
      </c>
      <c r="L257" s="36"/>
      <c r="M257" s="73" t="s">
        <v>1</v>
      </c>
      <c r="N257" s="201" t="s">
        <v>45</v>
      </c>
      <c r="O257" s="202">
        <v>0</v>
      </c>
      <c r="P257" s="202">
        <f>O257*H257</f>
        <v>0</v>
      </c>
      <c r="Q257" s="202">
        <v>0.15704000000000001</v>
      </c>
      <c r="R257" s="202">
        <f>Q257*H257</f>
        <v>0.62816000000000005</v>
      </c>
      <c r="S257" s="202">
        <v>0</v>
      </c>
      <c r="T257" s="203">
        <f>S257*H257</f>
        <v>0</v>
      </c>
      <c r="AR257" s="16" t="s">
        <v>143</v>
      </c>
      <c r="AT257" s="16" t="s">
        <v>138</v>
      </c>
      <c r="AU257" s="16" t="s">
        <v>94</v>
      </c>
      <c r="AY257" s="16" t="s">
        <v>136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6" t="s">
        <v>82</v>
      </c>
      <c r="BK257" s="204">
        <f>ROUND(I257*H257,2)</f>
        <v>0</v>
      </c>
      <c r="BL257" s="16" t="s">
        <v>143</v>
      </c>
      <c r="BM257" s="16" t="s">
        <v>578</v>
      </c>
    </row>
    <row r="258" s="1" customFormat="1">
      <c r="B258" s="34"/>
      <c r="C258" s="35"/>
      <c r="D258" s="207" t="s">
        <v>151</v>
      </c>
      <c r="E258" s="35"/>
      <c r="F258" s="216" t="s">
        <v>579</v>
      </c>
      <c r="G258" s="35"/>
      <c r="H258" s="35"/>
      <c r="I258" s="35"/>
      <c r="J258" s="35"/>
      <c r="K258" s="35"/>
      <c r="L258" s="36"/>
      <c r="M258" s="217"/>
      <c r="N258" s="75"/>
      <c r="O258" s="75"/>
      <c r="P258" s="75"/>
      <c r="Q258" s="75"/>
      <c r="R258" s="75"/>
      <c r="S258" s="75"/>
      <c r="T258" s="76"/>
      <c r="AT258" s="16" t="s">
        <v>151</v>
      </c>
      <c r="AU258" s="16" t="s">
        <v>94</v>
      </c>
    </row>
    <row r="259" s="1" customFormat="1" ht="16.5" customHeight="1">
      <c r="B259" s="34"/>
      <c r="C259" s="195" t="s">
        <v>580</v>
      </c>
      <c r="D259" s="195" t="s">
        <v>138</v>
      </c>
      <c r="E259" s="196" t="s">
        <v>581</v>
      </c>
      <c r="F259" s="197" t="s">
        <v>582</v>
      </c>
      <c r="G259" s="198" t="s">
        <v>157</v>
      </c>
      <c r="H259" s="199">
        <v>1.4550000000000001</v>
      </c>
      <c r="I259" s="200">
        <v>0</v>
      </c>
      <c r="J259" s="200">
        <f>ROUND(I259*H259,2)</f>
        <v>0</v>
      </c>
      <c r="K259" s="197" t="s">
        <v>142</v>
      </c>
      <c r="L259" s="36"/>
      <c r="M259" s="73" t="s">
        <v>1</v>
      </c>
      <c r="N259" s="201" t="s">
        <v>45</v>
      </c>
      <c r="O259" s="202">
        <v>0</v>
      </c>
      <c r="P259" s="202">
        <f>O259*H259</f>
        <v>0</v>
      </c>
      <c r="Q259" s="202">
        <v>0</v>
      </c>
      <c r="R259" s="202">
        <f>Q259*H259</f>
        <v>0</v>
      </c>
      <c r="S259" s="202">
        <v>0</v>
      </c>
      <c r="T259" s="203">
        <f>S259*H259</f>
        <v>0</v>
      </c>
      <c r="AR259" s="16" t="s">
        <v>143</v>
      </c>
      <c r="AT259" s="16" t="s">
        <v>138</v>
      </c>
      <c r="AU259" s="16" t="s">
        <v>94</v>
      </c>
      <c r="AY259" s="16" t="s">
        <v>136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6" t="s">
        <v>82</v>
      </c>
      <c r="BK259" s="204">
        <f>ROUND(I259*H259,2)</f>
        <v>0</v>
      </c>
      <c r="BL259" s="16" t="s">
        <v>143</v>
      </c>
      <c r="BM259" s="16" t="s">
        <v>583</v>
      </c>
    </row>
    <row r="260" s="13" customFormat="1">
      <c r="B260" s="236"/>
      <c r="C260" s="237"/>
      <c r="D260" s="207" t="s">
        <v>145</v>
      </c>
      <c r="E260" s="238" t="s">
        <v>1</v>
      </c>
      <c r="F260" s="239" t="s">
        <v>584</v>
      </c>
      <c r="G260" s="237"/>
      <c r="H260" s="238" t="s">
        <v>1</v>
      </c>
      <c r="I260" s="237"/>
      <c r="J260" s="237"/>
      <c r="K260" s="237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145</v>
      </c>
      <c r="AU260" s="244" t="s">
        <v>94</v>
      </c>
      <c r="AV260" s="13" t="s">
        <v>82</v>
      </c>
      <c r="AW260" s="13" t="s">
        <v>35</v>
      </c>
      <c r="AX260" s="13" t="s">
        <v>74</v>
      </c>
      <c r="AY260" s="244" t="s">
        <v>136</v>
      </c>
    </row>
    <row r="261" s="11" customFormat="1">
      <c r="B261" s="205"/>
      <c r="C261" s="206"/>
      <c r="D261" s="207" t="s">
        <v>145</v>
      </c>
      <c r="E261" s="208" t="s">
        <v>1</v>
      </c>
      <c r="F261" s="209" t="s">
        <v>585</v>
      </c>
      <c r="G261" s="206"/>
      <c r="H261" s="210">
        <v>1.4550000000000001</v>
      </c>
      <c r="I261" s="206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145</v>
      </c>
      <c r="AU261" s="215" t="s">
        <v>94</v>
      </c>
      <c r="AV261" s="11" t="s">
        <v>94</v>
      </c>
      <c r="AW261" s="11" t="s">
        <v>35</v>
      </c>
      <c r="AX261" s="11" t="s">
        <v>82</v>
      </c>
      <c r="AY261" s="215" t="s">
        <v>136</v>
      </c>
    </row>
    <row r="262" s="1" customFormat="1" ht="16.5" customHeight="1">
      <c r="B262" s="34"/>
      <c r="C262" s="195" t="s">
        <v>586</v>
      </c>
      <c r="D262" s="195" t="s">
        <v>138</v>
      </c>
      <c r="E262" s="196" t="s">
        <v>587</v>
      </c>
      <c r="F262" s="197" t="s">
        <v>588</v>
      </c>
      <c r="G262" s="198" t="s">
        <v>182</v>
      </c>
      <c r="H262" s="199">
        <v>18.559999999999999</v>
      </c>
      <c r="I262" s="200">
        <v>0</v>
      </c>
      <c r="J262" s="200">
        <f>ROUND(I262*H262,2)</f>
        <v>0</v>
      </c>
      <c r="K262" s="197" t="s">
        <v>142</v>
      </c>
      <c r="L262" s="36"/>
      <c r="M262" s="73" t="s">
        <v>1</v>
      </c>
      <c r="N262" s="201" t="s">
        <v>45</v>
      </c>
      <c r="O262" s="202">
        <v>0</v>
      </c>
      <c r="P262" s="202">
        <f>O262*H262</f>
        <v>0</v>
      </c>
      <c r="Q262" s="202">
        <v>0.00114</v>
      </c>
      <c r="R262" s="202">
        <f>Q262*H262</f>
        <v>0.021158399999999997</v>
      </c>
      <c r="S262" s="202">
        <v>0</v>
      </c>
      <c r="T262" s="203">
        <f>S262*H262</f>
        <v>0</v>
      </c>
      <c r="AR262" s="16" t="s">
        <v>143</v>
      </c>
      <c r="AT262" s="16" t="s">
        <v>138</v>
      </c>
      <c r="AU262" s="16" t="s">
        <v>94</v>
      </c>
      <c r="AY262" s="16" t="s">
        <v>136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6" t="s">
        <v>82</v>
      </c>
      <c r="BK262" s="204">
        <f>ROUND(I262*H262,2)</f>
        <v>0</v>
      </c>
      <c r="BL262" s="16" t="s">
        <v>143</v>
      </c>
      <c r="BM262" s="16" t="s">
        <v>589</v>
      </c>
    </row>
    <row r="263" s="1" customFormat="1">
      <c r="B263" s="34"/>
      <c r="C263" s="35"/>
      <c r="D263" s="207" t="s">
        <v>151</v>
      </c>
      <c r="E263" s="35"/>
      <c r="F263" s="216" t="s">
        <v>590</v>
      </c>
      <c r="G263" s="35"/>
      <c r="H263" s="35"/>
      <c r="I263" s="35"/>
      <c r="J263" s="35"/>
      <c r="K263" s="35"/>
      <c r="L263" s="36"/>
      <c r="M263" s="217"/>
      <c r="N263" s="75"/>
      <c r="O263" s="75"/>
      <c r="P263" s="75"/>
      <c r="Q263" s="75"/>
      <c r="R263" s="75"/>
      <c r="S263" s="75"/>
      <c r="T263" s="76"/>
      <c r="AT263" s="16" t="s">
        <v>151</v>
      </c>
      <c r="AU263" s="16" t="s">
        <v>94</v>
      </c>
    </row>
    <row r="264" s="13" customFormat="1">
      <c r="B264" s="236"/>
      <c r="C264" s="237"/>
      <c r="D264" s="207" t="s">
        <v>145</v>
      </c>
      <c r="E264" s="238" t="s">
        <v>1</v>
      </c>
      <c r="F264" s="239" t="s">
        <v>591</v>
      </c>
      <c r="G264" s="237"/>
      <c r="H264" s="238" t="s">
        <v>1</v>
      </c>
      <c r="I264" s="237"/>
      <c r="J264" s="237"/>
      <c r="K264" s="237"/>
      <c r="L264" s="240"/>
      <c r="M264" s="241"/>
      <c r="N264" s="242"/>
      <c r="O264" s="242"/>
      <c r="P264" s="242"/>
      <c r="Q264" s="242"/>
      <c r="R264" s="242"/>
      <c r="S264" s="242"/>
      <c r="T264" s="243"/>
      <c r="AT264" s="244" t="s">
        <v>145</v>
      </c>
      <c r="AU264" s="244" t="s">
        <v>94</v>
      </c>
      <c r="AV264" s="13" t="s">
        <v>82</v>
      </c>
      <c r="AW264" s="13" t="s">
        <v>35</v>
      </c>
      <c r="AX264" s="13" t="s">
        <v>74</v>
      </c>
      <c r="AY264" s="244" t="s">
        <v>136</v>
      </c>
    </row>
    <row r="265" s="11" customFormat="1">
      <c r="B265" s="205"/>
      <c r="C265" s="206"/>
      <c r="D265" s="207" t="s">
        <v>145</v>
      </c>
      <c r="E265" s="208" t="s">
        <v>1</v>
      </c>
      <c r="F265" s="209" t="s">
        <v>592</v>
      </c>
      <c r="G265" s="206"/>
      <c r="H265" s="210">
        <v>9.2799999999999994</v>
      </c>
      <c r="I265" s="206"/>
      <c r="J265" s="206"/>
      <c r="K265" s="206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145</v>
      </c>
      <c r="AU265" s="215" t="s">
        <v>94</v>
      </c>
      <c r="AV265" s="11" t="s">
        <v>94</v>
      </c>
      <c r="AW265" s="11" t="s">
        <v>35</v>
      </c>
      <c r="AX265" s="11" t="s">
        <v>74</v>
      </c>
      <c r="AY265" s="215" t="s">
        <v>136</v>
      </c>
    </row>
    <row r="266" s="11" customFormat="1">
      <c r="B266" s="205"/>
      <c r="C266" s="206"/>
      <c r="D266" s="207" t="s">
        <v>145</v>
      </c>
      <c r="E266" s="208" t="s">
        <v>1</v>
      </c>
      <c r="F266" s="209" t="s">
        <v>593</v>
      </c>
      <c r="G266" s="206"/>
      <c r="H266" s="210">
        <v>9.2799999999999994</v>
      </c>
      <c r="I266" s="206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145</v>
      </c>
      <c r="AU266" s="215" t="s">
        <v>94</v>
      </c>
      <c r="AV266" s="11" t="s">
        <v>94</v>
      </c>
      <c r="AW266" s="11" t="s">
        <v>35</v>
      </c>
      <c r="AX266" s="11" t="s">
        <v>74</v>
      </c>
      <c r="AY266" s="215" t="s">
        <v>136</v>
      </c>
    </row>
    <row r="267" s="12" customFormat="1">
      <c r="B267" s="221"/>
      <c r="C267" s="222"/>
      <c r="D267" s="207" t="s">
        <v>145</v>
      </c>
      <c r="E267" s="223" t="s">
        <v>1</v>
      </c>
      <c r="F267" s="224" t="s">
        <v>214</v>
      </c>
      <c r="G267" s="222"/>
      <c r="H267" s="225">
        <v>18.559999999999999</v>
      </c>
      <c r="I267" s="222"/>
      <c r="J267" s="222"/>
      <c r="K267" s="222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145</v>
      </c>
      <c r="AU267" s="230" t="s">
        <v>94</v>
      </c>
      <c r="AV267" s="12" t="s">
        <v>143</v>
      </c>
      <c r="AW267" s="12" t="s">
        <v>35</v>
      </c>
      <c r="AX267" s="12" t="s">
        <v>82</v>
      </c>
      <c r="AY267" s="230" t="s">
        <v>136</v>
      </c>
    </row>
    <row r="268" s="1" customFormat="1" ht="16.5" customHeight="1">
      <c r="B268" s="34"/>
      <c r="C268" s="195" t="s">
        <v>594</v>
      </c>
      <c r="D268" s="195" t="s">
        <v>138</v>
      </c>
      <c r="E268" s="196" t="s">
        <v>595</v>
      </c>
      <c r="F268" s="197" t="s">
        <v>596</v>
      </c>
      <c r="G268" s="198" t="s">
        <v>182</v>
      </c>
      <c r="H268" s="199">
        <v>1</v>
      </c>
      <c r="I268" s="200">
        <v>0</v>
      </c>
      <c r="J268" s="200">
        <f>ROUND(I268*H268,2)</f>
        <v>0</v>
      </c>
      <c r="K268" s="197" t="s">
        <v>142</v>
      </c>
      <c r="L268" s="36"/>
      <c r="M268" s="73" t="s">
        <v>1</v>
      </c>
      <c r="N268" s="201" t="s">
        <v>45</v>
      </c>
      <c r="O268" s="202">
        <v>0</v>
      </c>
      <c r="P268" s="202">
        <f>O268*H268</f>
        <v>0</v>
      </c>
      <c r="Q268" s="202">
        <v>0.00092000000000000003</v>
      </c>
      <c r="R268" s="202">
        <f>Q268*H268</f>
        <v>0.00092000000000000003</v>
      </c>
      <c r="S268" s="202">
        <v>0</v>
      </c>
      <c r="T268" s="203">
        <f>S268*H268</f>
        <v>0</v>
      </c>
      <c r="AR268" s="16" t="s">
        <v>143</v>
      </c>
      <c r="AT268" s="16" t="s">
        <v>138</v>
      </c>
      <c r="AU268" s="16" t="s">
        <v>94</v>
      </c>
      <c r="AY268" s="16" t="s">
        <v>136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6" t="s">
        <v>82</v>
      </c>
      <c r="BK268" s="204">
        <f>ROUND(I268*H268,2)</f>
        <v>0</v>
      </c>
      <c r="BL268" s="16" t="s">
        <v>143</v>
      </c>
      <c r="BM268" s="16" t="s">
        <v>597</v>
      </c>
    </row>
    <row r="269" s="1" customFormat="1">
      <c r="B269" s="34"/>
      <c r="C269" s="35"/>
      <c r="D269" s="207" t="s">
        <v>151</v>
      </c>
      <c r="E269" s="35"/>
      <c r="F269" s="216" t="s">
        <v>598</v>
      </c>
      <c r="G269" s="35"/>
      <c r="H269" s="35"/>
      <c r="I269" s="35"/>
      <c r="J269" s="35"/>
      <c r="K269" s="35"/>
      <c r="L269" s="36"/>
      <c r="M269" s="217"/>
      <c r="N269" s="75"/>
      <c r="O269" s="75"/>
      <c r="P269" s="75"/>
      <c r="Q269" s="75"/>
      <c r="R269" s="75"/>
      <c r="S269" s="75"/>
      <c r="T269" s="76"/>
      <c r="AT269" s="16" t="s">
        <v>151</v>
      </c>
      <c r="AU269" s="16" t="s">
        <v>94</v>
      </c>
    </row>
    <row r="270" s="11" customFormat="1">
      <c r="B270" s="205"/>
      <c r="C270" s="206"/>
      <c r="D270" s="207" t="s">
        <v>145</v>
      </c>
      <c r="E270" s="208" t="s">
        <v>1</v>
      </c>
      <c r="F270" s="209" t="s">
        <v>599</v>
      </c>
      <c r="G270" s="206"/>
      <c r="H270" s="210">
        <v>1</v>
      </c>
      <c r="I270" s="206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145</v>
      </c>
      <c r="AU270" s="215" t="s">
        <v>94</v>
      </c>
      <c r="AV270" s="11" t="s">
        <v>94</v>
      </c>
      <c r="AW270" s="11" t="s">
        <v>35</v>
      </c>
      <c r="AX270" s="11" t="s">
        <v>82</v>
      </c>
      <c r="AY270" s="215" t="s">
        <v>136</v>
      </c>
    </row>
    <row r="271" s="1" customFormat="1" ht="16.5" customHeight="1">
      <c r="B271" s="34"/>
      <c r="C271" s="195" t="s">
        <v>600</v>
      </c>
      <c r="D271" s="195" t="s">
        <v>138</v>
      </c>
      <c r="E271" s="196" t="s">
        <v>601</v>
      </c>
      <c r="F271" s="197" t="s">
        <v>602</v>
      </c>
      <c r="G271" s="198" t="s">
        <v>182</v>
      </c>
      <c r="H271" s="199">
        <v>18.559999999999999</v>
      </c>
      <c r="I271" s="200">
        <v>0</v>
      </c>
      <c r="J271" s="200">
        <f>ROUND(I271*H271,2)</f>
        <v>0</v>
      </c>
      <c r="K271" s="197" t="s">
        <v>142</v>
      </c>
      <c r="L271" s="36"/>
      <c r="M271" s="73" t="s">
        <v>1</v>
      </c>
      <c r="N271" s="201" t="s">
        <v>45</v>
      </c>
      <c r="O271" s="202">
        <v>0</v>
      </c>
      <c r="P271" s="202">
        <f>O271*H271</f>
        <v>0</v>
      </c>
      <c r="Q271" s="202">
        <v>8.0000000000000007E-05</v>
      </c>
      <c r="R271" s="202">
        <f>Q271*H271</f>
        <v>0.0014848000000000001</v>
      </c>
      <c r="S271" s="202">
        <v>0</v>
      </c>
      <c r="T271" s="203">
        <f>S271*H271</f>
        <v>0</v>
      </c>
      <c r="AR271" s="16" t="s">
        <v>143</v>
      </c>
      <c r="AT271" s="16" t="s">
        <v>138</v>
      </c>
      <c r="AU271" s="16" t="s">
        <v>94</v>
      </c>
      <c r="AY271" s="16" t="s">
        <v>136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6" t="s">
        <v>82</v>
      </c>
      <c r="BK271" s="204">
        <f>ROUND(I271*H271,2)</f>
        <v>0</v>
      </c>
      <c r="BL271" s="16" t="s">
        <v>143</v>
      </c>
      <c r="BM271" s="16" t="s">
        <v>603</v>
      </c>
    </row>
    <row r="272" s="1" customFormat="1">
      <c r="B272" s="34"/>
      <c r="C272" s="35"/>
      <c r="D272" s="207" t="s">
        <v>151</v>
      </c>
      <c r="E272" s="35"/>
      <c r="F272" s="216" t="s">
        <v>604</v>
      </c>
      <c r="G272" s="35"/>
      <c r="H272" s="35"/>
      <c r="I272" s="35"/>
      <c r="J272" s="35"/>
      <c r="K272" s="35"/>
      <c r="L272" s="36"/>
      <c r="M272" s="217"/>
      <c r="N272" s="75"/>
      <c r="O272" s="75"/>
      <c r="P272" s="75"/>
      <c r="Q272" s="75"/>
      <c r="R272" s="75"/>
      <c r="S272" s="75"/>
      <c r="T272" s="76"/>
      <c r="AT272" s="16" t="s">
        <v>151</v>
      </c>
      <c r="AU272" s="16" t="s">
        <v>94</v>
      </c>
    </row>
    <row r="273" s="1" customFormat="1" ht="16.5" customHeight="1">
      <c r="B273" s="34"/>
      <c r="C273" s="195" t="s">
        <v>605</v>
      </c>
      <c r="D273" s="195" t="s">
        <v>138</v>
      </c>
      <c r="E273" s="196" t="s">
        <v>606</v>
      </c>
      <c r="F273" s="197" t="s">
        <v>607</v>
      </c>
      <c r="G273" s="198" t="s">
        <v>157</v>
      </c>
      <c r="H273" s="199">
        <v>85</v>
      </c>
      <c r="I273" s="200">
        <v>0</v>
      </c>
      <c r="J273" s="200">
        <f>ROUND(I273*H273,2)</f>
        <v>0</v>
      </c>
      <c r="K273" s="197" t="s">
        <v>142</v>
      </c>
      <c r="L273" s="36"/>
      <c r="M273" s="73" t="s">
        <v>1</v>
      </c>
      <c r="N273" s="201" t="s">
        <v>45</v>
      </c>
      <c r="O273" s="202">
        <v>0</v>
      </c>
      <c r="P273" s="202">
        <f>O273*H273</f>
        <v>0</v>
      </c>
      <c r="Q273" s="202">
        <v>0</v>
      </c>
      <c r="R273" s="202">
        <f>Q273*H273</f>
        <v>0</v>
      </c>
      <c r="S273" s="202">
        <v>0</v>
      </c>
      <c r="T273" s="203">
        <f>S273*H273</f>
        <v>0</v>
      </c>
      <c r="AR273" s="16" t="s">
        <v>143</v>
      </c>
      <c r="AT273" s="16" t="s">
        <v>138</v>
      </c>
      <c r="AU273" s="16" t="s">
        <v>94</v>
      </c>
      <c r="AY273" s="16" t="s">
        <v>136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6" t="s">
        <v>82</v>
      </c>
      <c r="BK273" s="204">
        <f>ROUND(I273*H273,2)</f>
        <v>0</v>
      </c>
      <c r="BL273" s="16" t="s">
        <v>143</v>
      </c>
      <c r="BM273" s="16" t="s">
        <v>608</v>
      </c>
    </row>
    <row r="274" s="1" customFormat="1">
      <c r="B274" s="34"/>
      <c r="C274" s="35"/>
      <c r="D274" s="207" t="s">
        <v>151</v>
      </c>
      <c r="E274" s="35"/>
      <c r="F274" s="216" t="s">
        <v>609</v>
      </c>
      <c r="G274" s="35"/>
      <c r="H274" s="35"/>
      <c r="I274" s="35"/>
      <c r="J274" s="35"/>
      <c r="K274" s="35"/>
      <c r="L274" s="36"/>
      <c r="M274" s="217"/>
      <c r="N274" s="75"/>
      <c r="O274" s="75"/>
      <c r="P274" s="75"/>
      <c r="Q274" s="75"/>
      <c r="R274" s="75"/>
      <c r="S274" s="75"/>
      <c r="T274" s="76"/>
      <c r="AT274" s="16" t="s">
        <v>151</v>
      </c>
      <c r="AU274" s="16" t="s">
        <v>94</v>
      </c>
    </row>
    <row r="275" s="13" customFormat="1">
      <c r="B275" s="236"/>
      <c r="C275" s="237"/>
      <c r="D275" s="207" t="s">
        <v>145</v>
      </c>
      <c r="E275" s="238" t="s">
        <v>1</v>
      </c>
      <c r="F275" s="239" t="s">
        <v>610</v>
      </c>
      <c r="G275" s="237"/>
      <c r="H275" s="238" t="s">
        <v>1</v>
      </c>
      <c r="I275" s="237"/>
      <c r="J275" s="237"/>
      <c r="K275" s="237"/>
      <c r="L275" s="240"/>
      <c r="M275" s="241"/>
      <c r="N275" s="242"/>
      <c r="O275" s="242"/>
      <c r="P275" s="242"/>
      <c r="Q275" s="242"/>
      <c r="R275" s="242"/>
      <c r="S275" s="242"/>
      <c r="T275" s="243"/>
      <c r="AT275" s="244" t="s">
        <v>145</v>
      </c>
      <c r="AU275" s="244" t="s">
        <v>94</v>
      </c>
      <c r="AV275" s="13" t="s">
        <v>82</v>
      </c>
      <c r="AW275" s="13" t="s">
        <v>35</v>
      </c>
      <c r="AX275" s="13" t="s">
        <v>74</v>
      </c>
      <c r="AY275" s="244" t="s">
        <v>136</v>
      </c>
    </row>
    <row r="276" s="11" customFormat="1">
      <c r="B276" s="205"/>
      <c r="C276" s="206"/>
      <c r="D276" s="207" t="s">
        <v>145</v>
      </c>
      <c r="E276" s="208" t="s">
        <v>1</v>
      </c>
      <c r="F276" s="209" t="s">
        <v>611</v>
      </c>
      <c r="G276" s="206"/>
      <c r="H276" s="210">
        <v>85</v>
      </c>
      <c r="I276" s="206"/>
      <c r="J276" s="206"/>
      <c r="K276" s="206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145</v>
      </c>
      <c r="AU276" s="215" t="s">
        <v>94</v>
      </c>
      <c r="AV276" s="11" t="s">
        <v>94</v>
      </c>
      <c r="AW276" s="11" t="s">
        <v>35</v>
      </c>
      <c r="AX276" s="11" t="s">
        <v>82</v>
      </c>
      <c r="AY276" s="215" t="s">
        <v>136</v>
      </c>
    </row>
    <row r="277" s="1" customFormat="1" ht="16.5" customHeight="1">
      <c r="B277" s="34"/>
      <c r="C277" s="195" t="s">
        <v>612</v>
      </c>
      <c r="D277" s="195" t="s">
        <v>138</v>
      </c>
      <c r="E277" s="196" t="s">
        <v>613</v>
      </c>
      <c r="F277" s="197" t="s">
        <v>614</v>
      </c>
      <c r="G277" s="198" t="s">
        <v>157</v>
      </c>
      <c r="H277" s="199">
        <v>37.750999999999998</v>
      </c>
      <c r="I277" s="200">
        <v>0</v>
      </c>
      <c r="J277" s="200">
        <f>ROUND(I277*H277,2)</f>
        <v>0</v>
      </c>
      <c r="K277" s="197" t="s">
        <v>142</v>
      </c>
      <c r="L277" s="36"/>
      <c r="M277" s="73" t="s">
        <v>1</v>
      </c>
      <c r="N277" s="201" t="s">
        <v>45</v>
      </c>
      <c r="O277" s="202">
        <v>0</v>
      </c>
      <c r="P277" s="202">
        <f>O277*H277</f>
        <v>0</v>
      </c>
      <c r="Q277" s="202">
        <v>0</v>
      </c>
      <c r="R277" s="202">
        <f>Q277*H277</f>
        <v>0</v>
      </c>
      <c r="S277" s="202">
        <v>0</v>
      </c>
      <c r="T277" s="203">
        <f>S277*H277</f>
        <v>0</v>
      </c>
      <c r="AR277" s="16" t="s">
        <v>143</v>
      </c>
      <c r="AT277" s="16" t="s">
        <v>138</v>
      </c>
      <c r="AU277" s="16" t="s">
        <v>94</v>
      </c>
      <c r="AY277" s="16" t="s">
        <v>136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6" t="s">
        <v>82</v>
      </c>
      <c r="BK277" s="204">
        <f>ROUND(I277*H277,2)</f>
        <v>0</v>
      </c>
      <c r="BL277" s="16" t="s">
        <v>143</v>
      </c>
      <c r="BM277" s="16" t="s">
        <v>615</v>
      </c>
    </row>
    <row r="278" s="1" customFormat="1">
      <c r="B278" s="34"/>
      <c r="C278" s="35"/>
      <c r="D278" s="207" t="s">
        <v>151</v>
      </c>
      <c r="E278" s="35"/>
      <c r="F278" s="216" t="s">
        <v>616</v>
      </c>
      <c r="G278" s="35"/>
      <c r="H278" s="35"/>
      <c r="I278" s="35"/>
      <c r="J278" s="35"/>
      <c r="K278" s="35"/>
      <c r="L278" s="36"/>
      <c r="M278" s="217"/>
      <c r="N278" s="75"/>
      <c r="O278" s="75"/>
      <c r="P278" s="75"/>
      <c r="Q278" s="75"/>
      <c r="R278" s="75"/>
      <c r="S278" s="75"/>
      <c r="T278" s="76"/>
      <c r="AT278" s="16" t="s">
        <v>151</v>
      </c>
      <c r="AU278" s="16" t="s">
        <v>94</v>
      </c>
    </row>
    <row r="279" s="13" customFormat="1">
      <c r="B279" s="236"/>
      <c r="C279" s="237"/>
      <c r="D279" s="207" t="s">
        <v>145</v>
      </c>
      <c r="E279" s="238" t="s">
        <v>1</v>
      </c>
      <c r="F279" s="239" t="s">
        <v>617</v>
      </c>
      <c r="G279" s="237"/>
      <c r="H279" s="238" t="s">
        <v>1</v>
      </c>
      <c r="I279" s="237"/>
      <c r="J279" s="237"/>
      <c r="K279" s="237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145</v>
      </c>
      <c r="AU279" s="244" t="s">
        <v>94</v>
      </c>
      <c r="AV279" s="13" t="s">
        <v>82</v>
      </c>
      <c r="AW279" s="13" t="s">
        <v>35</v>
      </c>
      <c r="AX279" s="13" t="s">
        <v>74</v>
      </c>
      <c r="AY279" s="244" t="s">
        <v>136</v>
      </c>
    </row>
    <row r="280" s="11" customFormat="1">
      <c r="B280" s="205"/>
      <c r="C280" s="206"/>
      <c r="D280" s="207" t="s">
        <v>145</v>
      </c>
      <c r="E280" s="208" t="s">
        <v>1</v>
      </c>
      <c r="F280" s="209" t="s">
        <v>618</v>
      </c>
      <c r="G280" s="206"/>
      <c r="H280" s="210">
        <v>37.750999999999998</v>
      </c>
      <c r="I280" s="206"/>
      <c r="J280" s="206"/>
      <c r="K280" s="206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145</v>
      </c>
      <c r="AU280" s="215" t="s">
        <v>94</v>
      </c>
      <c r="AV280" s="11" t="s">
        <v>94</v>
      </c>
      <c r="AW280" s="11" t="s">
        <v>35</v>
      </c>
      <c r="AX280" s="11" t="s">
        <v>82</v>
      </c>
      <c r="AY280" s="215" t="s">
        <v>136</v>
      </c>
    </row>
    <row r="281" s="1" customFormat="1" ht="16.5" customHeight="1">
      <c r="B281" s="34"/>
      <c r="C281" s="195" t="s">
        <v>619</v>
      </c>
      <c r="D281" s="195" t="s">
        <v>138</v>
      </c>
      <c r="E281" s="196" t="s">
        <v>620</v>
      </c>
      <c r="F281" s="197" t="s">
        <v>621</v>
      </c>
      <c r="G281" s="198" t="s">
        <v>149</v>
      </c>
      <c r="H281" s="199">
        <v>27.599</v>
      </c>
      <c r="I281" s="200">
        <v>0</v>
      </c>
      <c r="J281" s="200">
        <f>ROUND(I281*H281,2)</f>
        <v>0</v>
      </c>
      <c r="K281" s="197" t="s">
        <v>142</v>
      </c>
      <c r="L281" s="36"/>
      <c r="M281" s="73" t="s">
        <v>1</v>
      </c>
      <c r="N281" s="201" t="s">
        <v>45</v>
      </c>
      <c r="O281" s="202">
        <v>0</v>
      </c>
      <c r="P281" s="202">
        <f>O281*H281</f>
        <v>0</v>
      </c>
      <c r="Q281" s="202">
        <v>0.0014400000000000001</v>
      </c>
      <c r="R281" s="202">
        <f>Q281*H281</f>
        <v>0.039742560000000003</v>
      </c>
      <c r="S281" s="202">
        <v>0</v>
      </c>
      <c r="T281" s="203">
        <f>S281*H281</f>
        <v>0</v>
      </c>
      <c r="AR281" s="16" t="s">
        <v>143</v>
      </c>
      <c r="AT281" s="16" t="s">
        <v>138</v>
      </c>
      <c r="AU281" s="16" t="s">
        <v>94</v>
      </c>
      <c r="AY281" s="16" t="s">
        <v>136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6" t="s">
        <v>82</v>
      </c>
      <c r="BK281" s="204">
        <f>ROUND(I281*H281,2)</f>
        <v>0</v>
      </c>
      <c r="BL281" s="16" t="s">
        <v>143</v>
      </c>
      <c r="BM281" s="16" t="s">
        <v>622</v>
      </c>
    </row>
    <row r="282" s="1" customFormat="1">
      <c r="B282" s="34"/>
      <c r="C282" s="35"/>
      <c r="D282" s="207" t="s">
        <v>151</v>
      </c>
      <c r="E282" s="35"/>
      <c r="F282" s="216" t="s">
        <v>623</v>
      </c>
      <c r="G282" s="35"/>
      <c r="H282" s="35"/>
      <c r="I282" s="35"/>
      <c r="J282" s="35"/>
      <c r="K282" s="35"/>
      <c r="L282" s="36"/>
      <c r="M282" s="217"/>
      <c r="N282" s="75"/>
      <c r="O282" s="75"/>
      <c r="P282" s="75"/>
      <c r="Q282" s="75"/>
      <c r="R282" s="75"/>
      <c r="S282" s="75"/>
      <c r="T282" s="76"/>
      <c r="AT282" s="16" t="s">
        <v>151</v>
      </c>
      <c r="AU282" s="16" t="s">
        <v>94</v>
      </c>
    </row>
    <row r="283" s="11" customFormat="1">
      <c r="B283" s="205"/>
      <c r="C283" s="206"/>
      <c r="D283" s="207" t="s">
        <v>145</v>
      </c>
      <c r="E283" s="208" t="s">
        <v>1</v>
      </c>
      <c r="F283" s="209" t="s">
        <v>624</v>
      </c>
      <c r="G283" s="206"/>
      <c r="H283" s="210">
        <v>27.599</v>
      </c>
      <c r="I283" s="206"/>
      <c r="J283" s="206"/>
      <c r="K283" s="206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145</v>
      </c>
      <c r="AU283" s="215" t="s">
        <v>94</v>
      </c>
      <c r="AV283" s="11" t="s">
        <v>94</v>
      </c>
      <c r="AW283" s="11" t="s">
        <v>35</v>
      </c>
      <c r="AX283" s="11" t="s">
        <v>82</v>
      </c>
      <c r="AY283" s="215" t="s">
        <v>136</v>
      </c>
    </row>
    <row r="284" s="1" customFormat="1" ht="16.5" customHeight="1">
      <c r="B284" s="34"/>
      <c r="C284" s="195" t="s">
        <v>625</v>
      </c>
      <c r="D284" s="195" t="s">
        <v>138</v>
      </c>
      <c r="E284" s="196" t="s">
        <v>626</v>
      </c>
      <c r="F284" s="197" t="s">
        <v>627</v>
      </c>
      <c r="G284" s="198" t="s">
        <v>149</v>
      </c>
      <c r="H284" s="199">
        <v>27.599</v>
      </c>
      <c r="I284" s="200">
        <v>0</v>
      </c>
      <c r="J284" s="200">
        <f>ROUND(I284*H284,2)</f>
        <v>0</v>
      </c>
      <c r="K284" s="197" t="s">
        <v>142</v>
      </c>
      <c r="L284" s="36"/>
      <c r="M284" s="73" t="s">
        <v>1</v>
      </c>
      <c r="N284" s="201" t="s">
        <v>45</v>
      </c>
      <c r="O284" s="202">
        <v>0</v>
      </c>
      <c r="P284" s="202">
        <f>O284*H284</f>
        <v>0</v>
      </c>
      <c r="Q284" s="202">
        <v>4.0000000000000003E-05</v>
      </c>
      <c r="R284" s="202">
        <f>Q284*H284</f>
        <v>0.0011039600000000002</v>
      </c>
      <c r="S284" s="202">
        <v>0</v>
      </c>
      <c r="T284" s="203">
        <f>S284*H284</f>
        <v>0</v>
      </c>
      <c r="AR284" s="16" t="s">
        <v>143</v>
      </c>
      <c r="AT284" s="16" t="s">
        <v>138</v>
      </c>
      <c r="AU284" s="16" t="s">
        <v>94</v>
      </c>
      <c r="AY284" s="16" t="s">
        <v>136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82</v>
      </c>
      <c r="BK284" s="204">
        <f>ROUND(I284*H284,2)</f>
        <v>0</v>
      </c>
      <c r="BL284" s="16" t="s">
        <v>143</v>
      </c>
      <c r="BM284" s="16" t="s">
        <v>628</v>
      </c>
    </row>
    <row r="285" s="1" customFormat="1">
      <c r="B285" s="34"/>
      <c r="C285" s="35"/>
      <c r="D285" s="207" t="s">
        <v>151</v>
      </c>
      <c r="E285" s="35"/>
      <c r="F285" s="216" t="s">
        <v>629</v>
      </c>
      <c r="G285" s="35"/>
      <c r="H285" s="35"/>
      <c r="I285" s="35"/>
      <c r="J285" s="35"/>
      <c r="K285" s="35"/>
      <c r="L285" s="36"/>
      <c r="M285" s="217"/>
      <c r="N285" s="75"/>
      <c r="O285" s="75"/>
      <c r="P285" s="75"/>
      <c r="Q285" s="75"/>
      <c r="R285" s="75"/>
      <c r="S285" s="75"/>
      <c r="T285" s="76"/>
      <c r="AT285" s="16" t="s">
        <v>151</v>
      </c>
      <c r="AU285" s="16" t="s">
        <v>94</v>
      </c>
    </row>
    <row r="286" s="1" customFormat="1" ht="16.5" customHeight="1">
      <c r="B286" s="34"/>
      <c r="C286" s="195" t="s">
        <v>630</v>
      </c>
      <c r="D286" s="195" t="s">
        <v>138</v>
      </c>
      <c r="E286" s="196" t="s">
        <v>631</v>
      </c>
      <c r="F286" s="197" t="s">
        <v>632</v>
      </c>
      <c r="G286" s="198" t="s">
        <v>174</v>
      </c>
      <c r="H286" s="199">
        <v>6.7949999999999999</v>
      </c>
      <c r="I286" s="200">
        <v>0</v>
      </c>
      <c r="J286" s="200">
        <f>ROUND(I286*H286,2)</f>
        <v>0</v>
      </c>
      <c r="K286" s="197" t="s">
        <v>142</v>
      </c>
      <c r="L286" s="36"/>
      <c r="M286" s="73" t="s">
        <v>1</v>
      </c>
      <c r="N286" s="201" t="s">
        <v>45</v>
      </c>
      <c r="O286" s="202">
        <v>0</v>
      </c>
      <c r="P286" s="202">
        <f>O286*H286</f>
        <v>0</v>
      </c>
      <c r="Q286" s="202">
        <v>1.0382199999999999</v>
      </c>
      <c r="R286" s="202">
        <f>Q286*H286</f>
        <v>7.0547048999999991</v>
      </c>
      <c r="S286" s="202">
        <v>0</v>
      </c>
      <c r="T286" s="203">
        <f>S286*H286</f>
        <v>0</v>
      </c>
      <c r="AR286" s="16" t="s">
        <v>143</v>
      </c>
      <c r="AT286" s="16" t="s">
        <v>138</v>
      </c>
      <c r="AU286" s="16" t="s">
        <v>94</v>
      </c>
      <c r="AY286" s="16" t="s">
        <v>136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6" t="s">
        <v>82</v>
      </c>
      <c r="BK286" s="204">
        <f>ROUND(I286*H286,2)</f>
        <v>0</v>
      </c>
      <c r="BL286" s="16" t="s">
        <v>143</v>
      </c>
      <c r="BM286" s="16" t="s">
        <v>633</v>
      </c>
    </row>
    <row r="287" s="1" customFormat="1">
      <c r="B287" s="34"/>
      <c r="C287" s="35"/>
      <c r="D287" s="207" t="s">
        <v>151</v>
      </c>
      <c r="E287" s="35"/>
      <c r="F287" s="216" t="s">
        <v>634</v>
      </c>
      <c r="G287" s="35"/>
      <c r="H287" s="35"/>
      <c r="I287" s="35"/>
      <c r="J287" s="35"/>
      <c r="K287" s="35"/>
      <c r="L287" s="36"/>
      <c r="M287" s="217"/>
      <c r="N287" s="75"/>
      <c r="O287" s="75"/>
      <c r="P287" s="75"/>
      <c r="Q287" s="75"/>
      <c r="R287" s="75"/>
      <c r="S287" s="75"/>
      <c r="T287" s="76"/>
      <c r="AT287" s="16" t="s">
        <v>151</v>
      </c>
      <c r="AU287" s="16" t="s">
        <v>94</v>
      </c>
    </row>
    <row r="288" s="11" customFormat="1">
      <c r="B288" s="205"/>
      <c r="C288" s="206"/>
      <c r="D288" s="207" t="s">
        <v>145</v>
      </c>
      <c r="E288" s="206"/>
      <c r="F288" s="209" t="s">
        <v>635</v>
      </c>
      <c r="G288" s="206"/>
      <c r="H288" s="210">
        <v>6.7949999999999999</v>
      </c>
      <c r="I288" s="206"/>
      <c r="J288" s="206"/>
      <c r="K288" s="206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145</v>
      </c>
      <c r="AU288" s="215" t="s">
        <v>94</v>
      </c>
      <c r="AV288" s="11" t="s">
        <v>94</v>
      </c>
      <c r="AW288" s="11" t="s">
        <v>4</v>
      </c>
      <c r="AX288" s="11" t="s">
        <v>82</v>
      </c>
      <c r="AY288" s="215" t="s">
        <v>136</v>
      </c>
    </row>
    <row r="289" s="1" customFormat="1" ht="16.5" customHeight="1">
      <c r="B289" s="34"/>
      <c r="C289" s="195" t="s">
        <v>636</v>
      </c>
      <c r="D289" s="195" t="s">
        <v>138</v>
      </c>
      <c r="E289" s="196" t="s">
        <v>637</v>
      </c>
      <c r="F289" s="197" t="s">
        <v>638</v>
      </c>
      <c r="G289" s="198" t="s">
        <v>157</v>
      </c>
      <c r="H289" s="199">
        <v>8.5749999999999993</v>
      </c>
      <c r="I289" s="200">
        <v>0</v>
      </c>
      <c r="J289" s="200">
        <f>ROUND(I289*H289,2)</f>
        <v>0</v>
      </c>
      <c r="K289" s="197" t="s">
        <v>142</v>
      </c>
      <c r="L289" s="36"/>
      <c r="M289" s="73" t="s">
        <v>1</v>
      </c>
      <c r="N289" s="201" t="s">
        <v>45</v>
      </c>
      <c r="O289" s="202">
        <v>0</v>
      </c>
      <c r="P289" s="202">
        <f>O289*H289</f>
        <v>0</v>
      </c>
      <c r="Q289" s="202">
        <v>0</v>
      </c>
      <c r="R289" s="202">
        <f>Q289*H289</f>
        <v>0</v>
      </c>
      <c r="S289" s="202">
        <v>0</v>
      </c>
      <c r="T289" s="203">
        <f>S289*H289</f>
        <v>0</v>
      </c>
      <c r="AR289" s="16" t="s">
        <v>143</v>
      </c>
      <c r="AT289" s="16" t="s">
        <v>138</v>
      </c>
      <c r="AU289" s="16" t="s">
        <v>94</v>
      </c>
      <c r="AY289" s="16" t="s">
        <v>136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6" t="s">
        <v>82</v>
      </c>
      <c r="BK289" s="204">
        <f>ROUND(I289*H289,2)</f>
        <v>0</v>
      </c>
      <c r="BL289" s="16" t="s">
        <v>143</v>
      </c>
      <c r="BM289" s="16" t="s">
        <v>639</v>
      </c>
    </row>
    <row r="290" s="13" customFormat="1">
      <c r="B290" s="236"/>
      <c r="C290" s="237"/>
      <c r="D290" s="207" t="s">
        <v>145</v>
      </c>
      <c r="E290" s="238" t="s">
        <v>1</v>
      </c>
      <c r="F290" s="239" t="s">
        <v>640</v>
      </c>
      <c r="G290" s="237"/>
      <c r="H290" s="238" t="s">
        <v>1</v>
      </c>
      <c r="I290" s="237"/>
      <c r="J290" s="237"/>
      <c r="K290" s="237"/>
      <c r="L290" s="240"/>
      <c r="M290" s="241"/>
      <c r="N290" s="242"/>
      <c r="O290" s="242"/>
      <c r="P290" s="242"/>
      <c r="Q290" s="242"/>
      <c r="R290" s="242"/>
      <c r="S290" s="242"/>
      <c r="T290" s="243"/>
      <c r="AT290" s="244" t="s">
        <v>145</v>
      </c>
      <c r="AU290" s="244" t="s">
        <v>94</v>
      </c>
      <c r="AV290" s="13" t="s">
        <v>82</v>
      </c>
      <c r="AW290" s="13" t="s">
        <v>35</v>
      </c>
      <c r="AX290" s="13" t="s">
        <v>74</v>
      </c>
      <c r="AY290" s="244" t="s">
        <v>136</v>
      </c>
    </row>
    <row r="291" s="11" customFormat="1">
      <c r="B291" s="205"/>
      <c r="C291" s="206"/>
      <c r="D291" s="207" t="s">
        <v>145</v>
      </c>
      <c r="E291" s="208" t="s">
        <v>1</v>
      </c>
      <c r="F291" s="209" t="s">
        <v>641</v>
      </c>
      <c r="G291" s="206"/>
      <c r="H291" s="210">
        <v>8.5749999999999993</v>
      </c>
      <c r="I291" s="206"/>
      <c r="J291" s="206"/>
      <c r="K291" s="206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145</v>
      </c>
      <c r="AU291" s="215" t="s">
        <v>94</v>
      </c>
      <c r="AV291" s="11" t="s">
        <v>94</v>
      </c>
      <c r="AW291" s="11" t="s">
        <v>35</v>
      </c>
      <c r="AX291" s="11" t="s">
        <v>82</v>
      </c>
      <c r="AY291" s="215" t="s">
        <v>136</v>
      </c>
    </row>
    <row r="292" s="10" customFormat="1" ht="22.8" customHeight="1">
      <c r="B292" s="180"/>
      <c r="C292" s="181"/>
      <c r="D292" s="182" t="s">
        <v>73</v>
      </c>
      <c r="E292" s="193" t="s">
        <v>154</v>
      </c>
      <c r="F292" s="193" t="s">
        <v>642</v>
      </c>
      <c r="G292" s="181"/>
      <c r="H292" s="181"/>
      <c r="I292" s="181"/>
      <c r="J292" s="194">
        <f>BK292</f>
        <v>0</v>
      </c>
      <c r="K292" s="181"/>
      <c r="L292" s="185"/>
      <c r="M292" s="186"/>
      <c r="N292" s="187"/>
      <c r="O292" s="187"/>
      <c r="P292" s="188">
        <f>SUM(P293:P359)</f>
        <v>0</v>
      </c>
      <c r="Q292" s="187"/>
      <c r="R292" s="188">
        <f>SUM(R293:R359)</f>
        <v>11.77955584</v>
      </c>
      <c r="S292" s="187"/>
      <c r="T292" s="189">
        <f>SUM(T293:T359)</f>
        <v>0</v>
      </c>
      <c r="AR292" s="190" t="s">
        <v>82</v>
      </c>
      <c r="AT292" s="191" t="s">
        <v>73</v>
      </c>
      <c r="AU292" s="191" t="s">
        <v>82</v>
      </c>
      <c r="AY292" s="190" t="s">
        <v>136</v>
      </c>
      <c r="BK292" s="192">
        <f>SUM(BK293:BK359)</f>
        <v>0</v>
      </c>
    </row>
    <row r="293" s="1" customFormat="1" ht="16.5" customHeight="1">
      <c r="B293" s="34"/>
      <c r="C293" s="195" t="s">
        <v>643</v>
      </c>
      <c r="D293" s="195" t="s">
        <v>138</v>
      </c>
      <c r="E293" s="196" t="s">
        <v>644</v>
      </c>
      <c r="F293" s="197" t="s">
        <v>645</v>
      </c>
      <c r="G293" s="198" t="s">
        <v>201</v>
      </c>
      <c r="H293" s="199">
        <v>24</v>
      </c>
      <c r="I293" s="200">
        <v>0</v>
      </c>
      <c r="J293" s="200">
        <f>ROUND(I293*H293,2)</f>
        <v>0</v>
      </c>
      <c r="K293" s="197" t="s">
        <v>142</v>
      </c>
      <c r="L293" s="36"/>
      <c r="M293" s="73" t="s">
        <v>1</v>
      </c>
      <c r="N293" s="201" t="s">
        <v>45</v>
      </c>
      <c r="O293" s="202">
        <v>0</v>
      </c>
      <c r="P293" s="202">
        <f>O293*H293</f>
        <v>0</v>
      </c>
      <c r="Q293" s="202">
        <v>0.00069999999999999999</v>
      </c>
      <c r="R293" s="202">
        <f>Q293*H293</f>
        <v>0.016799999999999999</v>
      </c>
      <c r="S293" s="202">
        <v>0</v>
      </c>
      <c r="T293" s="203">
        <f>S293*H293</f>
        <v>0</v>
      </c>
      <c r="AR293" s="16" t="s">
        <v>143</v>
      </c>
      <c r="AT293" s="16" t="s">
        <v>138</v>
      </c>
      <c r="AU293" s="16" t="s">
        <v>94</v>
      </c>
      <c r="AY293" s="16" t="s">
        <v>136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6" t="s">
        <v>82</v>
      </c>
      <c r="BK293" s="204">
        <f>ROUND(I293*H293,2)</f>
        <v>0</v>
      </c>
      <c r="BL293" s="16" t="s">
        <v>143</v>
      </c>
      <c r="BM293" s="16" t="s">
        <v>646</v>
      </c>
    </row>
    <row r="294" s="1" customFormat="1">
      <c r="B294" s="34"/>
      <c r="C294" s="35"/>
      <c r="D294" s="207" t="s">
        <v>151</v>
      </c>
      <c r="E294" s="35"/>
      <c r="F294" s="216" t="s">
        <v>647</v>
      </c>
      <c r="G294" s="35"/>
      <c r="H294" s="35"/>
      <c r="I294" s="35"/>
      <c r="J294" s="35"/>
      <c r="K294" s="35"/>
      <c r="L294" s="36"/>
      <c r="M294" s="217"/>
      <c r="N294" s="75"/>
      <c r="O294" s="75"/>
      <c r="P294" s="75"/>
      <c r="Q294" s="75"/>
      <c r="R294" s="75"/>
      <c r="S294" s="75"/>
      <c r="T294" s="76"/>
      <c r="AT294" s="16" t="s">
        <v>151</v>
      </c>
      <c r="AU294" s="16" t="s">
        <v>94</v>
      </c>
    </row>
    <row r="295" s="11" customFormat="1">
      <c r="B295" s="205"/>
      <c r="C295" s="206"/>
      <c r="D295" s="207" t="s">
        <v>145</v>
      </c>
      <c r="E295" s="208" t="s">
        <v>1</v>
      </c>
      <c r="F295" s="209" t="s">
        <v>648</v>
      </c>
      <c r="G295" s="206"/>
      <c r="H295" s="210">
        <v>24</v>
      </c>
      <c r="I295" s="206"/>
      <c r="J295" s="206"/>
      <c r="K295" s="206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145</v>
      </c>
      <c r="AU295" s="215" t="s">
        <v>94</v>
      </c>
      <c r="AV295" s="11" t="s">
        <v>94</v>
      </c>
      <c r="AW295" s="11" t="s">
        <v>35</v>
      </c>
      <c r="AX295" s="11" t="s">
        <v>82</v>
      </c>
      <c r="AY295" s="215" t="s">
        <v>136</v>
      </c>
    </row>
    <row r="296" s="1" customFormat="1" ht="16.5" customHeight="1">
      <c r="B296" s="34"/>
      <c r="C296" s="245" t="s">
        <v>649</v>
      </c>
      <c r="D296" s="245" t="s">
        <v>440</v>
      </c>
      <c r="E296" s="246" t="s">
        <v>650</v>
      </c>
      <c r="F296" s="247" t="s">
        <v>651</v>
      </c>
      <c r="G296" s="248" t="s">
        <v>201</v>
      </c>
      <c r="H296" s="249">
        <v>24</v>
      </c>
      <c r="I296" s="250">
        <v>0</v>
      </c>
      <c r="J296" s="250">
        <f>ROUND(I296*H296,2)</f>
        <v>0</v>
      </c>
      <c r="K296" s="247" t="s">
        <v>1</v>
      </c>
      <c r="L296" s="251"/>
      <c r="M296" s="252" t="s">
        <v>1</v>
      </c>
      <c r="N296" s="253" t="s">
        <v>45</v>
      </c>
      <c r="O296" s="202">
        <v>0</v>
      </c>
      <c r="P296" s="202">
        <f>O296*H296</f>
        <v>0</v>
      </c>
      <c r="Q296" s="202">
        <v>0.0048700000000000002</v>
      </c>
      <c r="R296" s="202">
        <f>Q296*H296</f>
        <v>0.11688000000000001</v>
      </c>
      <c r="S296" s="202">
        <v>0</v>
      </c>
      <c r="T296" s="203">
        <f>S296*H296</f>
        <v>0</v>
      </c>
      <c r="AR296" s="16" t="s">
        <v>187</v>
      </c>
      <c r="AT296" s="16" t="s">
        <v>440</v>
      </c>
      <c r="AU296" s="16" t="s">
        <v>94</v>
      </c>
      <c r="AY296" s="16" t="s">
        <v>136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6" t="s">
        <v>82</v>
      </c>
      <c r="BK296" s="204">
        <f>ROUND(I296*H296,2)</f>
        <v>0</v>
      </c>
      <c r="BL296" s="16" t="s">
        <v>143</v>
      </c>
      <c r="BM296" s="16" t="s">
        <v>652</v>
      </c>
    </row>
    <row r="297" s="1" customFormat="1" ht="16.5" customHeight="1">
      <c r="B297" s="34"/>
      <c r="C297" s="195" t="s">
        <v>653</v>
      </c>
      <c r="D297" s="195" t="s">
        <v>138</v>
      </c>
      <c r="E297" s="196" t="s">
        <v>654</v>
      </c>
      <c r="F297" s="197" t="s">
        <v>655</v>
      </c>
      <c r="G297" s="198" t="s">
        <v>157</v>
      </c>
      <c r="H297" s="199">
        <v>9.3089999999999993</v>
      </c>
      <c r="I297" s="200">
        <v>0</v>
      </c>
      <c r="J297" s="200">
        <f>ROUND(I297*H297,2)</f>
        <v>0</v>
      </c>
      <c r="K297" s="197" t="s">
        <v>142</v>
      </c>
      <c r="L297" s="36"/>
      <c r="M297" s="73" t="s">
        <v>1</v>
      </c>
      <c r="N297" s="201" t="s">
        <v>45</v>
      </c>
      <c r="O297" s="202">
        <v>0</v>
      </c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AR297" s="16" t="s">
        <v>143</v>
      </c>
      <c r="AT297" s="16" t="s">
        <v>138</v>
      </c>
      <c r="AU297" s="16" t="s">
        <v>94</v>
      </c>
      <c r="AY297" s="16" t="s">
        <v>136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16" t="s">
        <v>82</v>
      </c>
      <c r="BK297" s="204">
        <f>ROUND(I297*H297,2)</f>
        <v>0</v>
      </c>
      <c r="BL297" s="16" t="s">
        <v>143</v>
      </c>
      <c r="BM297" s="16" t="s">
        <v>656</v>
      </c>
    </row>
    <row r="298" s="13" customFormat="1">
      <c r="B298" s="236"/>
      <c r="C298" s="237"/>
      <c r="D298" s="207" t="s">
        <v>145</v>
      </c>
      <c r="E298" s="238" t="s">
        <v>1</v>
      </c>
      <c r="F298" s="239" t="s">
        <v>617</v>
      </c>
      <c r="G298" s="237"/>
      <c r="H298" s="238" t="s">
        <v>1</v>
      </c>
      <c r="I298" s="237"/>
      <c r="J298" s="237"/>
      <c r="K298" s="237"/>
      <c r="L298" s="240"/>
      <c r="M298" s="241"/>
      <c r="N298" s="242"/>
      <c r="O298" s="242"/>
      <c r="P298" s="242"/>
      <c r="Q298" s="242"/>
      <c r="R298" s="242"/>
      <c r="S298" s="242"/>
      <c r="T298" s="243"/>
      <c r="AT298" s="244" t="s">
        <v>145</v>
      </c>
      <c r="AU298" s="244" t="s">
        <v>94</v>
      </c>
      <c r="AV298" s="13" t="s">
        <v>82</v>
      </c>
      <c r="AW298" s="13" t="s">
        <v>35</v>
      </c>
      <c r="AX298" s="13" t="s">
        <v>74</v>
      </c>
      <c r="AY298" s="244" t="s">
        <v>136</v>
      </c>
    </row>
    <row r="299" s="11" customFormat="1">
      <c r="B299" s="205"/>
      <c r="C299" s="206"/>
      <c r="D299" s="207" t="s">
        <v>145</v>
      </c>
      <c r="E299" s="208" t="s">
        <v>1</v>
      </c>
      <c r="F299" s="209" t="s">
        <v>657</v>
      </c>
      <c r="G299" s="206"/>
      <c r="H299" s="210">
        <v>4.3810000000000002</v>
      </c>
      <c r="I299" s="206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145</v>
      </c>
      <c r="AU299" s="215" t="s">
        <v>94</v>
      </c>
      <c r="AV299" s="11" t="s">
        <v>94</v>
      </c>
      <c r="AW299" s="11" t="s">
        <v>35</v>
      </c>
      <c r="AX299" s="11" t="s">
        <v>74</v>
      </c>
      <c r="AY299" s="215" t="s">
        <v>136</v>
      </c>
    </row>
    <row r="300" s="11" customFormat="1">
      <c r="B300" s="205"/>
      <c r="C300" s="206"/>
      <c r="D300" s="207" t="s">
        <v>145</v>
      </c>
      <c r="E300" s="208" t="s">
        <v>1</v>
      </c>
      <c r="F300" s="209" t="s">
        <v>658</v>
      </c>
      <c r="G300" s="206"/>
      <c r="H300" s="210">
        <v>2.464</v>
      </c>
      <c r="I300" s="206"/>
      <c r="J300" s="206"/>
      <c r="K300" s="206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145</v>
      </c>
      <c r="AU300" s="215" t="s">
        <v>94</v>
      </c>
      <c r="AV300" s="11" t="s">
        <v>94</v>
      </c>
      <c r="AW300" s="11" t="s">
        <v>35</v>
      </c>
      <c r="AX300" s="11" t="s">
        <v>74</v>
      </c>
      <c r="AY300" s="215" t="s">
        <v>136</v>
      </c>
    </row>
    <row r="301" s="11" customFormat="1">
      <c r="B301" s="205"/>
      <c r="C301" s="206"/>
      <c r="D301" s="207" t="s">
        <v>145</v>
      </c>
      <c r="E301" s="208" t="s">
        <v>1</v>
      </c>
      <c r="F301" s="209" t="s">
        <v>659</v>
      </c>
      <c r="G301" s="206"/>
      <c r="H301" s="210">
        <v>2.464</v>
      </c>
      <c r="I301" s="206"/>
      <c r="J301" s="206"/>
      <c r="K301" s="206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145</v>
      </c>
      <c r="AU301" s="215" t="s">
        <v>94</v>
      </c>
      <c r="AV301" s="11" t="s">
        <v>94</v>
      </c>
      <c r="AW301" s="11" t="s">
        <v>35</v>
      </c>
      <c r="AX301" s="11" t="s">
        <v>74</v>
      </c>
      <c r="AY301" s="215" t="s">
        <v>136</v>
      </c>
    </row>
    <row r="302" s="12" customFormat="1">
      <c r="B302" s="221"/>
      <c r="C302" s="222"/>
      <c r="D302" s="207" t="s">
        <v>145</v>
      </c>
      <c r="E302" s="223" t="s">
        <v>1</v>
      </c>
      <c r="F302" s="224" t="s">
        <v>214</v>
      </c>
      <c r="G302" s="222"/>
      <c r="H302" s="225">
        <v>9.3090000000000011</v>
      </c>
      <c r="I302" s="222"/>
      <c r="J302" s="222"/>
      <c r="K302" s="222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145</v>
      </c>
      <c r="AU302" s="230" t="s">
        <v>94</v>
      </c>
      <c r="AV302" s="12" t="s">
        <v>143</v>
      </c>
      <c r="AW302" s="12" t="s">
        <v>35</v>
      </c>
      <c r="AX302" s="12" t="s">
        <v>82</v>
      </c>
      <c r="AY302" s="230" t="s">
        <v>136</v>
      </c>
    </row>
    <row r="303" s="1" customFormat="1" ht="16.5" customHeight="1">
      <c r="B303" s="34"/>
      <c r="C303" s="195" t="s">
        <v>660</v>
      </c>
      <c r="D303" s="195" t="s">
        <v>138</v>
      </c>
      <c r="E303" s="196" t="s">
        <v>661</v>
      </c>
      <c r="F303" s="197" t="s">
        <v>662</v>
      </c>
      <c r="G303" s="198" t="s">
        <v>149</v>
      </c>
      <c r="H303" s="199">
        <v>32.688000000000002</v>
      </c>
      <c r="I303" s="200">
        <v>0</v>
      </c>
      <c r="J303" s="200">
        <f>ROUND(I303*H303,2)</f>
        <v>0</v>
      </c>
      <c r="K303" s="197" t="s">
        <v>142</v>
      </c>
      <c r="L303" s="36"/>
      <c r="M303" s="73" t="s">
        <v>1</v>
      </c>
      <c r="N303" s="201" t="s">
        <v>45</v>
      </c>
      <c r="O303" s="202">
        <v>0</v>
      </c>
      <c r="P303" s="202">
        <f>O303*H303</f>
        <v>0</v>
      </c>
      <c r="Q303" s="202">
        <v>0.041739999999999999</v>
      </c>
      <c r="R303" s="202">
        <f>Q303*H303</f>
        <v>1.36439712</v>
      </c>
      <c r="S303" s="202">
        <v>0</v>
      </c>
      <c r="T303" s="203">
        <f>S303*H303</f>
        <v>0</v>
      </c>
      <c r="AR303" s="16" t="s">
        <v>143</v>
      </c>
      <c r="AT303" s="16" t="s">
        <v>138</v>
      </c>
      <c r="AU303" s="16" t="s">
        <v>94</v>
      </c>
      <c r="AY303" s="16" t="s">
        <v>136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6" t="s">
        <v>82</v>
      </c>
      <c r="BK303" s="204">
        <f>ROUND(I303*H303,2)</f>
        <v>0</v>
      </c>
      <c r="BL303" s="16" t="s">
        <v>143</v>
      </c>
      <c r="BM303" s="16" t="s">
        <v>663</v>
      </c>
    </row>
    <row r="304" s="13" customFormat="1">
      <c r="B304" s="236"/>
      <c r="C304" s="237"/>
      <c r="D304" s="207" t="s">
        <v>145</v>
      </c>
      <c r="E304" s="238" t="s">
        <v>1</v>
      </c>
      <c r="F304" s="239" t="s">
        <v>617</v>
      </c>
      <c r="G304" s="237"/>
      <c r="H304" s="238" t="s">
        <v>1</v>
      </c>
      <c r="I304" s="237"/>
      <c r="J304" s="237"/>
      <c r="K304" s="237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145</v>
      </c>
      <c r="AU304" s="244" t="s">
        <v>94</v>
      </c>
      <c r="AV304" s="13" t="s">
        <v>82</v>
      </c>
      <c r="AW304" s="13" t="s">
        <v>35</v>
      </c>
      <c r="AX304" s="13" t="s">
        <v>74</v>
      </c>
      <c r="AY304" s="244" t="s">
        <v>136</v>
      </c>
    </row>
    <row r="305" s="11" customFormat="1">
      <c r="B305" s="205"/>
      <c r="C305" s="206"/>
      <c r="D305" s="207" t="s">
        <v>145</v>
      </c>
      <c r="E305" s="208" t="s">
        <v>1</v>
      </c>
      <c r="F305" s="209" t="s">
        <v>664</v>
      </c>
      <c r="G305" s="206"/>
      <c r="H305" s="210">
        <v>14.208</v>
      </c>
      <c r="I305" s="206"/>
      <c r="J305" s="206"/>
      <c r="K305" s="206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145</v>
      </c>
      <c r="AU305" s="215" t="s">
        <v>94</v>
      </c>
      <c r="AV305" s="11" t="s">
        <v>94</v>
      </c>
      <c r="AW305" s="11" t="s">
        <v>35</v>
      </c>
      <c r="AX305" s="11" t="s">
        <v>74</v>
      </c>
      <c r="AY305" s="215" t="s">
        <v>136</v>
      </c>
    </row>
    <row r="306" s="11" customFormat="1">
      <c r="B306" s="205"/>
      <c r="C306" s="206"/>
      <c r="D306" s="207" t="s">
        <v>145</v>
      </c>
      <c r="E306" s="208" t="s">
        <v>1</v>
      </c>
      <c r="F306" s="209" t="s">
        <v>665</v>
      </c>
      <c r="G306" s="206"/>
      <c r="H306" s="210">
        <v>9.2400000000000002</v>
      </c>
      <c r="I306" s="206"/>
      <c r="J306" s="206"/>
      <c r="K306" s="206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145</v>
      </c>
      <c r="AU306" s="215" t="s">
        <v>94</v>
      </c>
      <c r="AV306" s="11" t="s">
        <v>94</v>
      </c>
      <c r="AW306" s="11" t="s">
        <v>35</v>
      </c>
      <c r="AX306" s="11" t="s">
        <v>74</v>
      </c>
      <c r="AY306" s="215" t="s">
        <v>136</v>
      </c>
    </row>
    <row r="307" s="11" customFormat="1">
      <c r="B307" s="205"/>
      <c r="C307" s="206"/>
      <c r="D307" s="207" t="s">
        <v>145</v>
      </c>
      <c r="E307" s="208" t="s">
        <v>1</v>
      </c>
      <c r="F307" s="209" t="s">
        <v>666</v>
      </c>
      <c r="G307" s="206"/>
      <c r="H307" s="210">
        <v>9.2400000000000002</v>
      </c>
      <c r="I307" s="206"/>
      <c r="J307" s="206"/>
      <c r="K307" s="206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145</v>
      </c>
      <c r="AU307" s="215" t="s">
        <v>94</v>
      </c>
      <c r="AV307" s="11" t="s">
        <v>94</v>
      </c>
      <c r="AW307" s="11" t="s">
        <v>35</v>
      </c>
      <c r="AX307" s="11" t="s">
        <v>74</v>
      </c>
      <c r="AY307" s="215" t="s">
        <v>136</v>
      </c>
    </row>
    <row r="308" s="12" customFormat="1">
      <c r="B308" s="221"/>
      <c r="C308" s="222"/>
      <c r="D308" s="207" t="s">
        <v>145</v>
      </c>
      <c r="E308" s="223" t="s">
        <v>1</v>
      </c>
      <c r="F308" s="224" t="s">
        <v>214</v>
      </c>
      <c r="G308" s="222"/>
      <c r="H308" s="225">
        <v>32.688000000000002</v>
      </c>
      <c r="I308" s="222"/>
      <c r="J308" s="222"/>
      <c r="K308" s="222"/>
      <c r="L308" s="226"/>
      <c r="M308" s="227"/>
      <c r="N308" s="228"/>
      <c r="O308" s="228"/>
      <c r="P308" s="228"/>
      <c r="Q308" s="228"/>
      <c r="R308" s="228"/>
      <c r="S308" s="228"/>
      <c r="T308" s="229"/>
      <c r="AT308" s="230" t="s">
        <v>145</v>
      </c>
      <c r="AU308" s="230" t="s">
        <v>94</v>
      </c>
      <c r="AV308" s="12" t="s">
        <v>143</v>
      </c>
      <c r="AW308" s="12" t="s">
        <v>35</v>
      </c>
      <c r="AX308" s="12" t="s">
        <v>82</v>
      </c>
      <c r="AY308" s="230" t="s">
        <v>136</v>
      </c>
    </row>
    <row r="309" s="1" customFormat="1" ht="16.5" customHeight="1">
      <c r="B309" s="34"/>
      <c r="C309" s="195" t="s">
        <v>667</v>
      </c>
      <c r="D309" s="195" t="s">
        <v>138</v>
      </c>
      <c r="E309" s="196" t="s">
        <v>668</v>
      </c>
      <c r="F309" s="197" t="s">
        <v>669</v>
      </c>
      <c r="G309" s="198" t="s">
        <v>149</v>
      </c>
      <c r="H309" s="199">
        <v>32.688000000000002</v>
      </c>
      <c r="I309" s="200">
        <v>0</v>
      </c>
      <c r="J309" s="200">
        <f>ROUND(I309*H309,2)</f>
        <v>0</v>
      </c>
      <c r="K309" s="197" t="s">
        <v>142</v>
      </c>
      <c r="L309" s="36"/>
      <c r="M309" s="73" t="s">
        <v>1</v>
      </c>
      <c r="N309" s="201" t="s">
        <v>45</v>
      </c>
      <c r="O309" s="202">
        <v>0</v>
      </c>
      <c r="P309" s="202">
        <f>O309*H309</f>
        <v>0</v>
      </c>
      <c r="Q309" s="202">
        <v>2.0000000000000002E-05</v>
      </c>
      <c r="R309" s="202">
        <f>Q309*H309</f>
        <v>0.00065376000000000008</v>
      </c>
      <c r="S309" s="202">
        <v>0</v>
      </c>
      <c r="T309" s="203">
        <f>S309*H309</f>
        <v>0</v>
      </c>
      <c r="AR309" s="16" t="s">
        <v>143</v>
      </c>
      <c r="AT309" s="16" t="s">
        <v>138</v>
      </c>
      <c r="AU309" s="16" t="s">
        <v>94</v>
      </c>
      <c r="AY309" s="16" t="s">
        <v>136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6" t="s">
        <v>82</v>
      </c>
      <c r="BK309" s="204">
        <f>ROUND(I309*H309,2)</f>
        <v>0</v>
      </c>
      <c r="BL309" s="16" t="s">
        <v>143</v>
      </c>
      <c r="BM309" s="16" t="s">
        <v>670</v>
      </c>
    </row>
    <row r="310" s="1" customFormat="1">
      <c r="B310" s="34"/>
      <c r="C310" s="35"/>
      <c r="D310" s="207" t="s">
        <v>151</v>
      </c>
      <c r="E310" s="35"/>
      <c r="F310" s="216" t="s">
        <v>671</v>
      </c>
      <c r="G310" s="35"/>
      <c r="H310" s="35"/>
      <c r="I310" s="35"/>
      <c r="J310" s="35"/>
      <c r="K310" s="35"/>
      <c r="L310" s="36"/>
      <c r="M310" s="217"/>
      <c r="N310" s="75"/>
      <c r="O310" s="75"/>
      <c r="P310" s="75"/>
      <c r="Q310" s="75"/>
      <c r="R310" s="75"/>
      <c r="S310" s="75"/>
      <c r="T310" s="76"/>
      <c r="AT310" s="16" t="s">
        <v>151</v>
      </c>
      <c r="AU310" s="16" t="s">
        <v>94</v>
      </c>
    </row>
    <row r="311" s="1" customFormat="1" ht="16.5" customHeight="1">
      <c r="B311" s="34"/>
      <c r="C311" s="195" t="s">
        <v>672</v>
      </c>
      <c r="D311" s="195" t="s">
        <v>138</v>
      </c>
      <c r="E311" s="196" t="s">
        <v>673</v>
      </c>
      <c r="F311" s="197" t="s">
        <v>674</v>
      </c>
      <c r="G311" s="198" t="s">
        <v>149</v>
      </c>
      <c r="H311" s="199">
        <v>0.56000000000000005</v>
      </c>
      <c r="I311" s="200">
        <v>0</v>
      </c>
      <c r="J311" s="200">
        <f>ROUND(I311*H311,2)</f>
        <v>0</v>
      </c>
      <c r="K311" s="197" t="s">
        <v>142</v>
      </c>
      <c r="L311" s="36"/>
      <c r="M311" s="73" t="s">
        <v>1</v>
      </c>
      <c r="N311" s="201" t="s">
        <v>45</v>
      </c>
      <c r="O311" s="202">
        <v>0</v>
      </c>
      <c r="P311" s="202">
        <f>O311*H311</f>
        <v>0</v>
      </c>
      <c r="Q311" s="202">
        <v>0.0018400000000000001</v>
      </c>
      <c r="R311" s="202">
        <f>Q311*H311</f>
        <v>0.0010304000000000001</v>
      </c>
      <c r="S311" s="202">
        <v>0</v>
      </c>
      <c r="T311" s="203">
        <f>S311*H311</f>
        <v>0</v>
      </c>
      <c r="AR311" s="16" t="s">
        <v>143</v>
      </c>
      <c r="AT311" s="16" t="s">
        <v>138</v>
      </c>
      <c r="AU311" s="16" t="s">
        <v>94</v>
      </c>
      <c r="AY311" s="16" t="s">
        <v>136</v>
      </c>
      <c r="BE311" s="204">
        <f>IF(N311="základní",J311,0)</f>
        <v>0</v>
      </c>
      <c r="BF311" s="204">
        <f>IF(N311="snížená",J311,0)</f>
        <v>0</v>
      </c>
      <c r="BG311" s="204">
        <f>IF(N311="zákl. přenesená",J311,0)</f>
        <v>0</v>
      </c>
      <c r="BH311" s="204">
        <f>IF(N311="sníž. přenesená",J311,0)</f>
        <v>0</v>
      </c>
      <c r="BI311" s="204">
        <f>IF(N311="nulová",J311,0)</f>
        <v>0</v>
      </c>
      <c r="BJ311" s="16" t="s">
        <v>82</v>
      </c>
      <c r="BK311" s="204">
        <f>ROUND(I311*H311,2)</f>
        <v>0</v>
      </c>
      <c r="BL311" s="16" t="s">
        <v>143</v>
      </c>
      <c r="BM311" s="16" t="s">
        <v>675</v>
      </c>
    </row>
    <row r="312" s="1" customFormat="1">
      <c r="B312" s="34"/>
      <c r="C312" s="35"/>
      <c r="D312" s="207" t="s">
        <v>151</v>
      </c>
      <c r="E312" s="35"/>
      <c r="F312" s="216" t="s">
        <v>676</v>
      </c>
      <c r="G312" s="35"/>
      <c r="H312" s="35"/>
      <c r="I312" s="35"/>
      <c r="J312" s="35"/>
      <c r="K312" s="35"/>
      <c r="L312" s="36"/>
      <c r="M312" s="217"/>
      <c r="N312" s="75"/>
      <c r="O312" s="75"/>
      <c r="P312" s="75"/>
      <c r="Q312" s="75"/>
      <c r="R312" s="75"/>
      <c r="S312" s="75"/>
      <c r="T312" s="76"/>
      <c r="AT312" s="16" t="s">
        <v>151</v>
      </c>
      <c r="AU312" s="16" t="s">
        <v>94</v>
      </c>
    </row>
    <row r="313" s="11" customFormat="1">
      <c r="B313" s="205"/>
      <c r="C313" s="206"/>
      <c r="D313" s="207" t="s">
        <v>145</v>
      </c>
      <c r="E313" s="208" t="s">
        <v>1</v>
      </c>
      <c r="F313" s="209" t="s">
        <v>677</v>
      </c>
      <c r="G313" s="206"/>
      <c r="H313" s="210">
        <v>0.56000000000000005</v>
      </c>
      <c r="I313" s="206"/>
      <c r="J313" s="206"/>
      <c r="K313" s="206"/>
      <c r="L313" s="211"/>
      <c r="M313" s="212"/>
      <c r="N313" s="213"/>
      <c r="O313" s="213"/>
      <c r="P313" s="213"/>
      <c r="Q313" s="213"/>
      <c r="R313" s="213"/>
      <c r="S313" s="213"/>
      <c r="T313" s="214"/>
      <c r="AT313" s="215" t="s">
        <v>145</v>
      </c>
      <c r="AU313" s="215" t="s">
        <v>94</v>
      </c>
      <c r="AV313" s="11" t="s">
        <v>94</v>
      </c>
      <c r="AW313" s="11" t="s">
        <v>35</v>
      </c>
      <c r="AX313" s="11" t="s">
        <v>82</v>
      </c>
      <c r="AY313" s="215" t="s">
        <v>136</v>
      </c>
    </row>
    <row r="314" s="1" customFormat="1" ht="16.5" customHeight="1">
      <c r="B314" s="34"/>
      <c r="C314" s="195" t="s">
        <v>678</v>
      </c>
      <c r="D314" s="195" t="s">
        <v>138</v>
      </c>
      <c r="E314" s="196" t="s">
        <v>679</v>
      </c>
      <c r="F314" s="197" t="s">
        <v>680</v>
      </c>
      <c r="G314" s="198" t="s">
        <v>174</v>
      </c>
      <c r="H314" s="199">
        <v>1.583</v>
      </c>
      <c r="I314" s="200">
        <v>0</v>
      </c>
      <c r="J314" s="200">
        <f>ROUND(I314*H314,2)</f>
        <v>0</v>
      </c>
      <c r="K314" s="197" t="s">
        <v>142</v>
      </c>
      <c r="L314" s="36"/>
      <c r="M314" s="73" t="s">
        <v>1</v>
      </c>
      <c r="N314" s="201" t="s">
        <v>45</v>
      </c>
      <c r="O314" s="202">
        <v>0</v>
      </c>
      <c r="P314" s="202">
        <f>O314*H314</f>
        <v>0</v>
      </c>
      <c r="Q314" s="202">
        <v>1.04877</v>
      </c>
      <c r="R314" s="202">
        <f>Q314*H314</f>
        <v>1.66020291</v>
      </c>
      <c r="S314" s="202">
        <v>0</v>
      </c>
      <c r="T314" s="203">
        <f>S314*H314</f>
        <v>0</v>
      </c>
      <c r="AR314" s="16" t="s">
        <v>143</v>
      </c>
      <c r="AT314" s="16" t="s">
        <v>138</v>
      </c>
      <c r="AU314" s="16" t="s">
        <v>94</v>
      </c>
      <c r="AY314" s="16" t="s">
        <v>136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6" t="s">
        <v>82</v>
      </c>
      <c r="BK314" s="204">
        <f>ROUND(I314*H314,2)</f>
        <v>0</v>
      </c>
      <c r="BL314" s="16" t="s">
        <v>143</v>
      </c>
      <c r="BM314" s="16" t="s">
        <v>681</v>
      </c>
    </row>
    <row r="315" s="1" customFormat="1">
      <c r="B315" s="34"/>
      <c r="C315" s="35"/>
      <c r="D315" s="207" t="s">
        <v>151</v>
      </c>
      <c r="E315" s="35"/>
      <c r="F315" s="216" t="s">
        <v>682</v>
      </c>
      <c r="G315" s="35"/>
      <c r="H315" s="35"/>
      <c r="I315" s="35"/>
      <c r="J315" s="35"/>
      <c r="K315" s="35"/>
      <c r="L315" s="36"/>
      <c r="M315" s="217"/>
      <c r="N315" s="75"/>
      <c r="O315" s="75"/>
      <c r="P315" s="75"/>
      <c r="Q315" s="75"/>
      <c r="R315" s="75"/>
      <c r="S315" s="75"/>
      <c r="T315" s="76"/>
      <c r="AT315" s="16" t="s">
        <v>151</v>
      </c>
      <c r="AU315" s="16" t="s">
        <v>94</v>
      </c>
    </row>
    <row r="316" s="11" customFormat="1">
      <c r="B316" s="205"/>
      <c r="C316" s="206"/>
      <c r="D316" s="207" t="s">
        <v>145</v>
      </c>
      <c r="E316" s="206"/>
      <c r="F316" s="209" t="s">
        <v>683</v>
      </c>
      <c r="G316" s="206"/>
      <c r="H316" s="210">
        <v>1.583</v>
      </c>
      <c r="I316" s="206"/>
      <c r="J316" s="206"/>
      <c r="K316" s="206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145</v>
      </c>
      <c r="AU316" s="215" t="s">
        <v>94</v>
      </c>
      <c r="AV316" s="11" t="s">
        <v>94</v>
      </c>
      <c r="AW316" s="11" t="s">
        <v>4</v>
      </c>
      <c r="AX316" s="11" t="s">
        <v>82</v>
      </c>
      <c r="AY316" s="215" t="s">
        <v>136</v>
      </c>
    </row>
    <row r="317" s="1" customFormat="1" ht="16.5" customHeight="1">
      <c r="B317" s="34"/>
      <c r="C317" s="195" t="s">
        <v>684</v>
      </c>
      <c r="D317" s="195" t="s">
        <v>138</v>
      </c>
      <c r="E317" s="196" t="s">
        <v>685</v>
      </c>
      <c r="F317" s="197" t="s">
        <v>686</v>
      </c>
      <c r="G317" s="198" t="s">
        <v>182</v>
      </c>
      <c r="H317" s="199">
        <v>15.4</v>
      </c>
      <c r="I317" s="200">
        <v>0</v>
      </c>
      <c r="J317" s="200">
        <f>ROUND(I317*H317,2)</f>
        <v>0</v>
      </c>
      <c r="K317" s="197" t="s">
        <v>142</v>
      </c>
      <c r="L317" s="36"/>
      <c r="M317" s="73" t="s">
        <v>1</v>
      </c>
      <c r="N317" s="201" t="s">
        <v>45</v>
      </c>
      <c r="O317" s="202">
        <v>0</v>
      </c>
      <c r="P317" s="202">
        <f>O317*H317</f>
        <v>0</v>
      </c>
      <c r="Q317" s="202">
        <v>6.9999999999999994E-05</v>
      </c>
      <c r="R317" s="202">
        <f>Q317*H317</f>
        <v>0.001078</v>
      </c>
      <c r="S317" s="202">
        <v>0</v>
      </c>
      <c r="T317" s="203">
        <f>S317*H317</f>
        <v>0</v>
      </c>
      <c r="AR317" s="16" t="s">
        <v>143</v>
      </c>
      <c r="AT317" s="16" t="s">
        <v>138</v>
      </c>
      <c r="AU317" s="16" t="s">
        <v>94</v>
      </c>
      <c r="AY317" s="16" t="s">
        <v>136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16" t="s">
        <v>82</v>
      </c>
      <c r="BK317" s="204">
        <f>ROUND(I317*H317,2)</f>
        <v>0</v>
      </c>
      <c r="BL317" s="16" t="s">
        <v>143</v>
      </c>
      <c r="BM317" s="16" t="s">
        <v>687</v>
      </c>
    </row>
    <row r="318" s="1" customFormat="1">
      <c r="B318" s="34"/>
      <c r="C318" s="35"/>
      <c r="D318" s="207" t="s">
        <v>151</v>
      </c>
      <c r="E318" s="35"/>
      <c r="F318" s="216" t="s">
        <v>688</v>
      </c>
      <c r="G318" s="35"/>
      <c r="H318" s="35"/>
      <c r="I318" s="35"/>
      <c r="J318" s="35"/>
      <c r="K318" s="35"/>
      <c r="L318" s="36"/>
      <c r="M318" s="217"/>
      <c r="N318" s="75"/>
      <c r="O318" s="75"/>
      <c r="P318" s="75"/>
      <c r="Q318" s="75"/>
      <c r="R318" s="75"/>
      <c r="S318" s="75"/>
      <c r="T318" s="76"/>
      <c r="AT318" s="16" t="s">
        <v>151</v>
      </c>
      <c r="AU318" s="16" t="s">
        <v>94</v>
      </c>
    </row>
    <row r="319" s="11" customFormat="1">
      <c r="B319" s="205"/>
      <c r="C319" s="206"/>
      <c r="D319" s="207" t="s">
        <v>145</v>
      </c>
      <c r="E319" s="208" t="s">
        <v>1</v>
      </c>
      <c r="F319" s="209" t="s">
        <v>689</v>
      </c>
      <c r="G319" s="206"/>
      <c r="H319" s="210">
        <v>7.7000000000000002</v>
      </c>
      <c r="I319" s="206"/>
      <c r="J319" s="206"/>
      <c r="K319" s="206"/>
      <c r="L319" s="211"/>
      <c r="M319" s="212"/>
      <c r="N319" s="213"/>
      <c r="O319" s="213"/>
      <c r="P319" s="213"/>
      <c r="Q319" s="213"/>
      <c r="R319" s="213"/>
      <c r="S319" s="213"/>
      <c r="T319" s="214"/>
      <c r="AT319" s="215" t="s">
        <v>145</v>
      </c>
      <c r="AU319" s="215" t="s">
        <v>94</v>
      </c>
      <c r="AV319" s="11" t="s">
        <v>94</v>
      </c>
      <c r="AW319" s="11" t="s">
        <v>35</v>
      </c>
      <c r="AX319" s="11" t="s">
        <v>74</v>
      </c>
      <c r="AY319" s="215" t="s">
        <v>136</v>
      </c>
    </row>
    <row r="320" s="11" customFormat="1">
      <c r="B320" s="205"/>
      <c r="C320" s="206"/>
      <c r="D320" s="207" t="s">
        <v>145</v>
      </c>
      <c r="E320" s="208" t="s">
        <v>1</v>
      </c>
      <c r="F320" s="209" t="s">
        <v>690</v>
      </c>
      <c r="G320" s="206"/>
      <c r="H320" s="210">
        <v>7.7000000000000002</v>
      </c>
      <c r="I320" s="206"/>
      <c r="J320" s="206"/>
      <c r="K320" s="206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145</v>
      </c>
      <c r="AU320" s="215" t="s">
        <v>94</v>
      </c>
      <c r="AV320" s="11" t="s">
        <v>94</v>
      </c>
      <c r="AW320" s="11" t="s">
        <v>35</v>
      </c>
      <c r="AX320" s="11" t="s">
        <v>74</v>
      </c>
      <c r="AY320" s="215" t="s">
        <v>136</v>
      </c>
    </row>
    <row r="321" s="12" customFormat="1">
      <c r="B321" s="221"/>
      <c r="C321" s="222"/>
      <c r="D321" s="207" t="s">
        <v>145</v>
      </c>
      <c r="E321" s="223" t="s">
        <v>1</v>
      </c>
      <c r="F321" s="224" t="s">
        <v>214</v>
      </c>
      <c r="G321" s="222"/>
      <c r="H321" s="225">
        <v>15.4</v>
      </c>
      <c r="I321" s="222"/>
      <c r="J321" s="222"/>
      <c r="K321" s="222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145</v>
      </c>
      <c r="AU321" s="230" t="s">
        <v>94</v>
      </c>
      <c r="AV321" s="12" t="s">
        <v>143</v>
      </c>
      <c r="AW321" s="12" t="s">
        <v>35</v>
      </c>
      <c r="AX321" s="12" t="s">
        <v>82</v>
      </c>
      <c r="AY321" s="230" t="s">
        <v>136</v>
      </c>
    </row>
    <row r="322" s="1" customFormat="1" ht="16.5" customHeight="1">
      <c r="B322" s="34"/>
      <c r="C322" s="195" t="s">
        <v>691</v>
      </c>
      <c r="D322" s="195" t="s">
        <v>138</v>
      </c>
      <c r="E322" s="196" t="s">
        <v>692</v>
      </c>
      <c r="F322" s="197" t="s">
        <v>693</v>
      </c>
      <c r="G322" s="198" t="s">
        <v>157</v>
      </c>
      <c r="H322" s="199">
        <v>24.696000000000002</v>
      </c>
      <c r="I322" s="200">
        <v>0</v>
      </c>
      <c r="J322" s="200">
        <f>ROUND(I322*H322,2)</f>
        <v>0</v>
      </c>
      <c r="K322" s="197" t="s">
        <v>142</v>
      </c>
      <c r="L322" s="36"/>
      <c r="M322" s="73" t="s">
        <v>1</v>
      </c>
      <c r="N322" s="201" t="s">
        <v>45</v>
      </c>
      <c r="O322" s="202">
        <v>0</v>
      </c>
      <c r="P322" s="202">
        <f>O322*H322</f>
        <v>0</v>
      </c>
      <c r="Q322" s="202">
        <v>0</v>
      </c>
      <c r="R322" s="202">
        <f>Q322*H322</f>
        <v>0</v>
      </c>
      <c r="S322" s="202">
        <v>0</v>
      </c>
      <c r="T322" s="203">
        <f>S322*H322</f>
        <v>0</v>
      </c>
      <c r="AR322" s="16" t="s">
        <v>143</v>
      </c>
      <c r="AT322" s="16" t="s">
        <v>138</v>
      </c>
      <c r="AU322" s="16" t="s">
        <v>94</v>
      </c>
      <c r="AY322" s="16" t="s">
        <v>136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16" t="s">
        <v>82</v>
      </c>
      <c r="BK322" s="204">
        <f>ROUND(I322*H322,2)</f>
        <v>0</v>
      </c>
      <c r="BL322" s="16" t="s">
        <v>143</v>
      </c>
      <c r="BM322" s="16" t="s">
        <v>694</v>
      </c>
    </row>
    <row r="323" s="1" customFormat="1">
      <c r="B323" s="34"/>
      <c r="C323" s="35"/>
      <c r="D323" s="207" t="s">
        <v>151</v>
      </c>
      <c r="E323" s="35"/>
      <c r="F323" s="216" t="s">
        <v>695</v>
      </c>
      <c r="G323" s="35"/>
      <c r="H323" s="35"/>
      <c r="I323" s="35"/>
      <c r="J323" s="35"/>
      <c r="K323" s="35"/>
      <c r="L323" s="36"/>
      <c r="M323" s="217"/>
      <c r="N323" s="75"/>
      <c r="O323" s="75"/>
      <c r="P323" s="75"/>
      <c r="Q323" s="75"/>
      <c r="R323" s="75"/>
      <c r="S323" s="75"/>
      <c r="T323" s="76"/>
      <c r="AT323" s="16" t="s">
        <v>151</v>
      </c>
      <c r="AU323" s="16" t="s">
        <v>94</v>
      </c>
    </row>
    <row r="324" s="13" customFormat="1">
      <c r="B324" s="236"/>
      <c r="C324" s="237"/>
      <c r="D324" s="207" t="s">
        <v>145</v>
      </c>
      <c r="E324" s="238" t="s">
        <v>1</v>
      </c>
      <c r="F324" s="239" t="s">
        <v>696</v>
      </c>
      <c r="G324" s="237"/>
      <c r="H324" s="238" t="s">
        <v>1</v>
      </c>
      <c r="I324" s="237"/>
      <c r="J324" s="237"/>
      <c r="K324" s="237"/>
      <c r="L324" s="240"/>
      <c r="M324" s="241"/>
      <c r="N324" s="242"/>
      <c r="O324" s="242"/>
      <c r="P324" s="242"/>
      <c r="Q324" s="242"/>
      <c r="R324" s="242"/>
      <c r="S324" s="242"/>
      <c r="T324" s="243"/>
      <c r="AT324" s="244" t="s">
        <v>145</v>
      </c>
      <c r="AU324" s="244" t="s">
        <v>94</v>
      </c>
      <c r="AV324" s="13" t="s">
        <v>82</v>
      </c>
      <c r="AW324" s="13" t="s">
        <v>35</v>
      </c>
      <c r="AX324" s="13" t="s">
        <v>74</v>
      </c>
      <c r="AY324" s="244" t="s">
        <v>136</v>
      </c>
    </row>
    <row r="325" s="11" customFormat="1">
      <c r="B325" s="205"/>
      <c r="C325" s="206"/>
      <c r="D325" s="207" t="s">
        <v>145</v>
      </c>
      <c r="E325" s="208" t="s">
        <v>1</v>
      </c>
      <c r="F325" s="209" t="s">
        <v>697</v>
      </c>
      <c r="G325" s="206"/>
      <c r="H325" s="210">
        <v>24.696000000000002</v>
      </c>
      <c r="I325" s="206"/>
      <c r="J325" s="206"/>
      <c r="K325" s="206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145</v>
      </c>
      <c r="AU325" s="215" t="s">
        <v>94</v>
      </c>
      <c r="AV325" s="11" t="s">
        <v>94</v>
      </c>
      <c r="AW325" s="11" t="s">
        <v>35</v>
      </c>
      <c r="AX325" s="11" t="s">
        <v>82</v>
      </c>
      <c r="AY325" s="215" t="s">
        <v>136</v>
      </c>
    </row>
    <row r="326" s="1" customFormat="1" ht="16.5" customHeight="1">
      <c r="B326" s="34"/>
      <c r="C326" s="195" t="s">
        <v>698</v>
      </c>
      <c r="D326" s="195" t="s">
        <v>138</v>
      </c>
      <c r="E326" s="196" t="s">
        <v>699</v>
      </c>
      <c r="F326" s="197" t="s">
        <v>700</v>
      </c>
      <c r="G326" s="198" t="s">
        <v>157</v>
      </c>
      <c r="H326" s="199">
        <v>19.085000000000001</v>
      </c>
      <c r="I326" s="200">
        <v>0</v>
      </c>
      <c r="J326" s="200">
        <f>ROUND(I326*H326,2)</f>
        <v>0</v>
      </c>
      <c r="K326" s="197" t="s">
        <v>142</v>
      </c>
      <c r="L326" s="36"/>
      <c r="M326" s="73" t="s">
        <v>1</v>
      </c>
      <c r="N326" s="201" t="s">
        <v>45</v>
      </c>
      <c r="O326" s="202">
        <v>0</v>
      </c>
      <c r="P326" s="202">
        <f>O326*H326</f>
        <v>0</v>
      </c>
      <c r="Q326" s="202">
        <v>0</v>
      </c>
      <c r="R326" s="202">
        <f>Q326*H326</f>
        <v>0</v>
      </c>
      <c r="S326" s="202">
        <v>0</v>
      </c>
      <c r="T326" s="203">
        <f>S326*H326</f>
        <v>0</v>
      </c>
      <c r="AR326" s="16" t="s">
        <v>143</v>
      </c>
      <c r="AT326" s="16" t="s">
        <v>138</v>
      </c>
      <c r="AU326" s="16" t="s">
        <v>94</v>
      </c>
      <c r="AY326" s="16" t="s">
        <v>136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16" t="s">
        <v>82</v>
      </c>
      <c r="BK326" s="204">
        <f>ROUND(I326*H326,2)</f>
        <v>0</v>
      </c>
      <c r="BL326" s="16" t="s">
        <v>143</v>
      </c>
      <c r="BM326" s="16" t="s">
        <v>701</v>
      </c>
    </row>
    <row r="327" s="1" customFormat="1">
      <c r="B327" s="34"/>
      <c r="C327" s="35"/>
      <c r="D327" s="207" t="s">
        <v>151</v>
      </c>
      <c r="E327" s="35"/>
      <c r="F327" s="216" t="s">
        <v>702</v>
      </c>
      <c r="G327" s="35"/>
      <c r="H327" s="35"/>
      <c r="I327" s="35"/>
      <c r="J327" s="35"/>
      <c r="K327" s="35"/>
      <c r="L327" s="36"/>
      <c r="M327" s="217"/>
      <c r="N327" s="75"/>
      <c r="O327" s="75"/>
      <c r="P327" s="75"/>
      <c r="Q327" s="75"/>
      <c r="R327" s="75"/>
      <c r="S327" s="75"/>
      <c r="T327" s="76"/>
      <c r="AT327" s="16" t="s">
        <v>151</v>
      </c>
      <c r="AU327" s="16" t="s">
        <v>94</v>
      </c>
    </row>
    <row r="328" s="13" customFormat="1">
      <c r="B328" s="236"/>
      <c r="C328" s="237"/>
      <c r="D328" s="207" t="s">
        <v>145</v>
      </c>
      <c r="E328" s="238" t="s">
        <v>1</v>
      </c>
      <c r="F328" s="239" t="s">
        <v>617</v>
      </c>
      <c r="G328" s="237"/>
      <c r="H328" s="238" t="s">
        <v>1</v>
      </c>
      <c r="I328" s="237"/>
      <c r="J328" s="237"/>
      <c r="K328" s="237"/>
      <c r="L328" s="240"/>
      <c r="M328" s="241"/>
      <c r="N328" s="242"/>
      <c r="O328" s="242"/>
      <c r="P328" s="242"/>
      <c r="Q328" s="242"/>
      <c r="R328" s="242"/>
      <c r="S328" s="242"/>
      <c r="T328" s="243"/>
      <c r="AT328" s="244" t="s">
        <v>145</v>
      </c>
      <c r="AU328" s="244" t="s">
        <v>94</v>
      </c>
      <c r="AV328" s="13" t="s">
        <v>82</v>
      </c>
      <c r="AW328" s="13" t="s">
        <v>35</v>
      </c>
      <c r="AX328" s="13" t="s">
        <v>74</v>
      </c>
      <c r="AY328" s="244" t="s">
        <v>136</v>
      </c>
    </row>
    <row r="329" s="11" customFormat="1">
      <c r="B329" s="205"/>
      <c r="C329" s="206"/>
      <c r="D329" s="207" t="s">
        <v>145</v>
      </c>
      <c r="E329" s="208" t="s">
        <v>1</v>
      </c>
      <c r="F329" s="209" t="s">
        <v>703</v>
      </c>
      <c r="G329" s="206"/>
      <c r="H329" s="210">
        <v>4.6980000000000004</v>
      </c>
      <c r="I329" s="206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145</v>
      </c>
      <c r="AU329" s="215" t="s">
        <v>94</v>
      </c>
      <c r="AV329" s="11" t="s">
        <v>94</v>
      </c>
      <c r="AW329" s="11" t="s">
        <v>35</v>
      </c>
      <c r="AX329" s="11" t="s">
        <v>74</v>
      </c>
      <c r="AY329" s="215" t="s">
        <v>136</v>
      </c>
    </row>
    <row r="330" s="11" customFormat="1">
      <c r="B330" s="205"/>
      <c r="C330" s="206"/>
      <c r="D330" s="207" t="s">
        <v>145</v>
      </c>
      <c r="E330" s="208" t="s">
        <v>1</v>
      </c>
      <c r="F330" s="209" t="s">
        <v>704</v>
      </c>
      <c r="G330" s="206"/>
      <c r="H330" s="210">
        <v>4.7969999999999997</v>
      </c>
      <c r="I330" s="206"/>
      <c r="J330" s="206"/>
      <c r="K330" s="206"/>
      <c r="L330" s="211"/>
      <c r="M330" s="212"/>
      <c r="N330" s="213"/>
      <c r="O330" s="213"/>
      <c r="P330" s="213"/>
      <c r="Q330" s="213"/>
      <c r="R330" s="213"/>
      <c r="S330" s="213"/>
      <c r="T330" s="214"/>
      <c r="AT330" s="215" t="s">
        <v>145</v>
      </c>
      <c r="AU330" s="215" t="s">
        <v>94</v>
      </c>
      <c r="AV330" s="11" t="s">
        <v>94</v>
      </c>
      <c r="AW330" s="11" t="s">
        <v>35</v>
      </c>
      <c r="AX330" s="11" t="s">
        <v>74</v>
      </c>
      <c r="AY330" s="215" t="s">
        <v>136</v>
      </c>
    </row>
    <row r="331" s="11" customFormat="1">
      <c r="B331" s="205"/>
      <c r="C331" s="206"/>
      <c r="D331" s="207" t="s">
        <v>145</v>
      </c>
      <c r="E331" s="208" t="s">
        <v>1</v>
      </c>
      <c r="F331" s="209" t="s">
        <v>705</v>
      </c>
      <c r="G331" s="206"/>
      <c r="H331" s="210">
        <v>4.8470000000000004</v>
      </c>
      <c r="I331" s="206"/>
      <c r="J331" s="206"/>
      <c r="K331" s="206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145</v>
      </c>
      <c r="AU331" s="215" t="s">
        <v>94</v>
      </c>
      <c r="AV331" s="11" t="s">
        <v>94</v>
      </c>
      <c r="AW331" s="11" t="s">
        <v>35</v>
      </c>
      <c r="AX331" s="11" t="s">
        <v>74</v>
      </c>
      <c r="AY331" s="215" t="s">
        <v>136</v>
      </c>
    </row>
    <row r="332" s="11" customFormat="1">
      <c r="B332" s="205"/>
      <c r="C332" s="206"/>
      <c r="D332" s="207" t="s">
        <v>145</v>
      </c>
      <c r="E332" s="208" t="s">
        <v>1</v>
      </c>
      <c r="F332" s="209" t="s">
        <v>706</v>
      </c>
      <c r="G332" s="206"/>
      <c r="H332" s="210">
        <v>4.7430000000000003</v>
      </c>
      <c r="I332" s="206"/>
      <c r="J332" s="206"/>
      <c r="K332" s="206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145</v>
      </c>
      <c r="AU332" s="215" t="s">
        <v>94</v>
      </c>
      <c r="AV332" s="11" t="s">
        <v>94</v>
      </c>
      <c r="AW332" s="11" t="s">
        <v>35</v>
      </c>
      <c r="AX332" s="11" t="s">
        <v>74</v>
      </c>
      <c r="AY332" s="215" t="s">
        <v>136</v>
      </c>
    </row>
    <row r="333" s="12" customFormat="1">
      <c r="B333" s="221"/>
      <c r="C333" s="222"/>
      <c r="D333" s="207" t="s">
        <v>145</v>
      </c>
      <c r="E333" s="223" t="s">
        <v>1</v>
      </c>
      <c r="F333" s="224" t="s">
        <v>214</v>
      </c>
      <c r="G333" s="222"/>
      <c r="H333" s="225">
        <v>19.085000000000001</v>
      </c>
      <c r="I333" s="222"/>
      <c r="J333" s="222"/>
      <c r="K333" s="222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145</v>
      </c>
      <c r="AU333" s="230" t="s">
        <v>94</v>
      </c>
      <c r="AV333" s="12" t="s">
        <v>143</v>
      </c>
      <c r="AW333" s="12" t="s">
        <v>35</v>
      </c>
      <c r="AX333" s="12" t="s">
        <v>82</v>
      </c>
      <c r="AY333" s="230" t="s">
        <v>136</v>
      </c>
    </row>
    <row r="334" s="1" customFormat="1" ht="16.5" customHeight="1">
      <c r="B334" s="34"/>
      <c r="C334" s="195" t="s">
        <v>707</v>
      </c>
      <c r="D334" s="195" t="s">
        <v>138</v>
      </c>
      <c r="E334" s="196" t="s">
        <v>708</v>
      </c>
      <c r="F334" s="197" t="s">
        <v>709</v>
      </c>
      <c r="G334" s="198" t="s">
        <v>149</v>
      </c>
      <c r="H334" s="199">
        <v>87.359999999999999</v>
      </c>
      <c r="I334" s="200">
        <v>0</v>
      </c>
      <c r="J334" s="200">
        <f>ROUND(I334*H334,2)</f>
        <v>0</v>
      </c>
      <c r="K334" s="197" t="s">
        <v>142</v>
      </c>
      <c r="L334" s="36"/>
      <c r="M334" s="73" t="s">
        <v>1</v>
      </c>
      <c r="N334" s="201" t="s">
        <v>45</v>
      </c>
      <c r="O334" s="202">
        <v>0</v>
      </c>
      <c r="P334" s="202">
        <f>O334*H334</f>
        <v>0</v>
      </c>
      <c r="Q334" s="202">
        <v>0.00182</v>
      </c>
      <c r="R334" s="202">
        <f>Q334*H334</f>
        <v>0.1589952</v>
      </c>
      <c r="S334" s="202">
        <v>0</v>
      </c>
      <c r="T334" s="203">
        <f>S334*H334</f>
        <v>0</v>
      </c>
      <c r="AR334" s="16" t="s">
        <v>143</v>
      </c>
      <c r="AT334" s="16" t="s">
        <v>138</v>
      </c>
      <c r="AU334" s="16" t="s">
        <v>94</v>
      </c>
      <c r="AY334" s="16" t="s">
        <v>136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16" t="s">
        <v>82</v>
      </c>
      <c r="BK334" s="204">
        <f>ROUND(I334*H334,2)</f>
        <v>0</v>
      </c>
      <c r="BL334" s="16" t="s">
        <v>143</v>
      </c>
      <c r="BM334" s="16" t="s">
        <v>710</v>
      </c>
    </row>
    <row r="335" s="1" customFormat="1">
      <c r="B335" s="34"/>
      <c r="C335" s="35"/>
      <c r="D335" s="207" t="s">
        <v>151</v>
      </c>
      <c r="E335" s="35"/>
      <c r="F335" s="216" t="s">
        <v>711</v>
      </c>
      <c r="G335" s="35"/>
      <c r="H335" s="35"/>
      <c r="I335" s="35"/>
      <c r="J335" s="35"/>
      <c r="K335" s="35"/>
      <c r="L335" s="36"/>
      <c r="M335" s="217"/>
      <c r="N335" s="75"/>
      <c r="O335" s="75"/>
      <c r="P335" s="75"/>
      <c r="Q335" s="75"/>
      <c r="R335" s="75"/>
      <c r="S335" s="75"/>
      <c r="T335" s="76"/>
      <c r="AT335" s="16" t="s">
        <v>151</v>
      </c>
      <c r="AU335" s="16" t="s">
        <v>94</v>
      </c>
    </row>
    <row r="336" s="13" customFormat="1">
      <c r="B336" s="236"/>
      <c r="C336" s="237"/>
      <c r="D336" s="207" t="s">
        <v>145</v>
      </c>
      <c r="E336" s="238" t="s">
        <v>1</v>
      </c>
      <c r="F336" s="239" t="s">
        <v>617</v>
      </c>
      <c r="G336" s="237"/>
      <c r="H336" s="238" t="s">
        <v>1</v>
      </c>
      <c r="I336" s="237"/>
      <c r="J336" s="237"/>
      <c r="K336" s="237"/>
      <c r="L336" s="240"/>
      <c r="M336" s="241"/>
      <c r="N336" s="242"/>
      <c r="O336" s="242"/>
      <c r="P336" s="242"/>
      <c r="Q336" s="242"/>
      <c r="R336" s="242"/>
      <c r="S336" s="242"/>
      <c r="T336" s="243"/>
      <c r="AT336" s="244" t="s">
        <v>145</v>
      </c>
      <c r="AU336" s="244" t="s">
        <v>94</v>
      </c>
      <c r="AV336" s="13" t="s">
        <v>82</v>
      </c>
      <c r="AW336" s="13" t="s">
        <v>35</v>
      </c>
      <c r="AX336" s="13" t="s">
        <v>74</v>
      </c>
      <c r="AY336" s="244" t="s">
        <v>136</v>
      </c>
    </row>
    <row r="337" s="11" customFormat="1">
      <c r="B337" s="205"/>
      <c r="C337" s="206"/>
      <c r="D337" s="207" t="s">
        <v>145</v>
      </c>
      <c r="E337" s="208" t="s">
        <v>1</v>
      </c>
      <c r="F337" s="209" t="s">
        <v>712</v>
      </c>
      <c r="G337" s="206"/>
      <c r="H337" s="210">
        <v>82.319999999999993</v>
      </c>
      <c r="I337" s="206"/>
      <c r="J337" s="206"/>
      <c r="K337" s="206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145</v>
      </c>
      <c r="AU337" s="215" t="s">
        <v>94</v>
      </c>
      <c r="AV337" s="11" t="s">
        <v>94</v>
      </c>
      <c r="AW337" s="11" t="s">
        <v>35</v>
      </c>
      <c r="AX337" s="11" t="s">
        <v>74</v>
      </c>
      <c r="AY337" s="215" t="s">
        <v>136</v>
      </c>
    </row>
    <row r="338" s="11" customFormat="1">
      <c r="B338" s="205"/>
      <c r="C338" s="206"/>
      <c r="D338" s="207" t="s">
        <v>145</v>
      </c>
      <c r="E338" s="208" t="s">
        <v>1</v>
      </c>
      <c r="F338" s="209" t="s">
        <v>713</v>
      </c>
      <c r="G338" s="206"/>
      <c r="H338" s="210">
        <v>5.04</v>
      </c>
      <c r="I338" s="206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145</v>
      </c>
      <c r="AU338" s="215" t="s">
        <v>94</v>
      </c>
      <c r="AV338" s="11" t="s">
        <v>94</v>
      </c>
      <c r="AW338" s="11" t="s">
        <v>35</v>
      </c>
      <c r="AX338" s="11" t="s">
        <v>74</v>
      </c>
      <c r="AY338" s="215" t="s">
        <v>136</v>
      </c>
    </row>
    <row r="339" s="12" customFormat="1">
      <c r="B339" s="221"/>
      <c r="C339" s="222"/>
      <c r="D339" s="207" t="s">
        <v>145</v>
      </c>
      <c r="E339" s="223" t="s">
        <v>1</v>
      </c>
      <c r="F339" s="224" t="s">
        <v>214</v>
      </c>
      <c r="G339" s="222"/>
      <c r="H339" s="225">
        <v>87.359999999999999</v>
      </c>
      <c r="I339" s="222"/>
      <c r="J339" s="222"/>
      <c r="K339" s="222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145</v>
      </c>
      <c r="AU339" s="230" t="s">
        <v>94</v>
      </c>
      <c r="AV339" s="12" t="s">
        <v>143</v>
      </c>
      <c r="AW339" s="12" t="s">
        <v>35</v>
      </c>
      <c r="AX339" s="12" t="s">
        <v>82</v>
      </c>
      <c r="AY339" s="230" t="s">
        <v>136</v>
      </c>
    </row>
    <row r="340" s="1" customFormat="1" ht="16.5" customHeight="1">
      <c r="B340" s="34"/>
      <c r="C340" s="195" t="s">
        <v>714</v>
      </c>
      <c r="D340" s="195" t="s">
        <v>138</v>
      </c>
      <c r="E340" s="196" t="s">
        <v>715</v>
      </c>
      <c r="F340" s="197" t="s">
        <v>716</v>
      </c>
      <c r="G340" s="198" t="s">
        <v>149</v>
      </c>
      <c r="H340" s="199">
        <v>87.359999999999999</v>
      </c>
      <c r="I340" s="200">
        <v>0</v>
      </c>
      <c r="J340" s="200">
        <f>ROUND(I340*H340,2)</f>
        <v>0</v>
      </c>
      <c r="K340" s="197" t="s">
        <v>142</v>
      </c>
      <c r="L340" s="36"/>
      <c r="M340" s="73" t="s">
        <v>1</v>
      </c>
      <c r="N340" s="201" t="s">
        <v>45</v>
      </c>
      <c r="O340" s="202">
        <v>0</v>
      </c>
      <c r="P340" s="202">
        <f>O340*H340</f>
        <v>0</v>
      </c>
      <c r="Q340" s="202">
        <v>4.0000000000000003E-05</v>
      </c>
      <c r="R340" s="202">
        <f>Q340*H340</f>
        <v>0.0034944000000000004</v>
      </c>
      <c r="S340" s="202">
        <v>0</v>
      </c>
      <c r="T340" s="203">
        <f>S340*H340</f>
        <v>0</v>
      </c>
      <c r="AR340" s="16" t="s">
        <v>143</v>
      </c>
      <c r="AT340" s="16" t="s">
        <v>138</v>
      </c>
      <c r="AU340" s="16" t="s">
        <v>94</v>
      </c>
      <c r="AY340" s="16" t="s">
        <v>136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16" t="s">
        <v>82</v>
      </c>
      <c r="BK340" s="204">
        <f>ROUND(I340*H340,2)</f>
        <v>0</v>
      </c>
      <c r="BL340" s="16" t="s">
        <v>143</v>
      </c>
      <c r="BM340" s="16" t="s">
        <v>717</v>
      </c>
    </row>
    <row r="341" s="1" customFormat="1" ht="16.5" customHeight="1">
      <c r="B341" s="34"/>
      <c r="C341" s="195" t="s">
        <v>718</v>
      </c>
      <c r="D341" s="195" t="s">
        <v>138</v>
      </c>
      <c r="E341" s="196" t="s">
        <v>719</v>
      </c>
      <c r="F341" s="197" t="s">
        <v>720</v>
      </c>
      <c r="G341" s="198" t="s">
        <v>149</v>
      </c>
      <c r="H341" s="199">
        <v>89.859999999999999</v>
      </c>
      <c r="I341" s="200">
        <v>0</v>
      </c>
      <c r="J341" s="200">
        <f>ROUND(I341*H341,2)</f>
        <v>0</v>
      </c>
      <c r="K341" s="197" t="s">
        <v>142</v>
      </c>
      <c r="L341" s="36"/>
      <c r="M341" s="73" t="s">
        <v>1</v>
      </c>
      <c r="N341" s="201" t="s">
        <v>45</v>
      </c>
      <c r="O341" s="202">
        <v>0</v>
      </c>
      <c r="P341" s="202">
        <f>O341*H341</f>
        <v>0</v>
      </c>
      <c r="Q341" s="202">
        <v>0.00132</v>
      </c>
      <c r="R341" s="202">
        <f>Q341*H341</f>
        <v>0.1186152</v>
      </c>
      <c r="S341" s="202">
        <v>0</v>
      </c>
      <c r="T341" s="203">
        <f>S341*H341</f>
        <v>0</v>
      </c>
      <c r="AR341" s="16" t="s">
        <v>143</v>
      </c>
      <c r="AT341" s="16" t="s">
        <v>138</v>
      </c>
      <c r="AU341" s="16" t="s">
        <v>94</v>
      </c>
      <c r="AY341" s="16" t="s">
        <v>136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16" t="s">
        <v>82</v>
      </c>
      <c r="BK341" s="204">
        <f>ROUND(I341*H341,2)</f>
        <v>0</v>
      </c>
      <c r="BL341" s="16" t="s">
        <v>143</v>
      </c>
      <c r="BM341" s="16" t="s">
        <v>721</v>
      </c>
    </row>
    <row r="342" s="13" customFormat="1">
      <c r="B342" s="236"/>
      <c r="C342" s="237"/>
      <c r="D342" s="207" t="s">
        <v>145</v>
      </c>
      <c r="E342" s="238" t="s">
        <v>1</v>
      </c>
      <c r="F342" s="239" t="s">
        <v>617</v>
      </c>
      <c r="G342" s="237"/>
      <c r="H342" s="238" t="s">
        <v>1</v>
      </c>
      <c r="I342" s="237"/>
      <c r="J342" s="237"/>
      <c r="K342" s="237"/>
      <c r="L342" s="240"/>
      <c r="M342" s="241"/>
      <c r="N342" s="242"/>
      <c r="O342" s="242"/>
      <c r="P342" s="242"/>
      <c r="Q342" s="242"/>
      <c r="R342" s="242"/>
      <c r="S342" s="242"/>
      <c r="T342" s="243"/>
      <c r="AT342" s="244" t="s">
        <v>145</v>
      </c>
      <c r="AU342" s="244" t="s">
        <v>94</v>
      </c>
      <c r="AV342" s="13" t="s">
        <v>82</v>
      </c>
      <c r="AW342" s="13" t="s">
        <v>35</v>
      </c>
      <c r="AX342" s="13" t="s">
        <v>74</v>
      </c>
      <c r="AY342" s="244" t="s">
        <v>136</v>
      </c>
    </row>
    <row r="343" s="11" customFormat="1">
      <c r="B343" s="205"/>
      <c r="C343" s="206"/>
      <c r="D343" s="207" t="s">
        <v>145</v>
      </c>
      <c r="E343" s="208" t="s">
        <v>1</v>
      </c>
      <c r="F343" s="209" t="s">
        <v>722</v>
      </c>
      <c r="G343" s="206"/>
      <c r="H343" s="210">
        <v>22.140000000000001</v>
      </c>
      <c r="I343" s="206"/>
      <c r="J343" s="206"/>
      <c r="K343" s="206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145</v>
      </c>
      <c r="AU343" s="215" t="s">
        <v>94</v>
      </c>
      <c r="AV343" s="11" t="s">
        <v>94</v>
      </c>
      <c r="AW343" s="11" t="s">
        <v>35</v>
      </c>
      <c r="AX343" s="11" t="s">
        <v>74</v>
      </c>
      <c r="AY343" s="215" t="s">
        <v>136</v>
      </c>
    </row>
    <row r="344" s="11" customFormat="1">
      <c r="B344" s="205"/>
      <c r="C344" s="206"/>
      <c r="D344" s="207" t="s">
        <v>145</v>
      </c>
      <c r="E344" s="208" t="s">
        <v>1</v>
      </c>
      <c r="F344" s="209" t="s">
        <v>723</v>
      </c>
      <c r="G344" s="206"/>
      <c r="H344" s="210">
        <v>22.579999999999998</v>
      </c>
      <c r="I344" s="206"/>
      <c r="J344" s="206"/>
      <c r="K344" s="206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145</v>
      </c>
      <c r="AU344" s="215" t="s">
        <v>94</v>
      </c>
      <c r="AV344" s="11" t="s">
        <v>94</v>
      </c>
      <c r="AW344" s="11" t="s">
        <v>35</v>
      </c>
      <c r="AX344" s="11" t="s">
        <v>74</v>
      </c>
      <c r="AY344" s="215" t="s">
        <v>136</v>
      </c>
    </row>
    <row r="345" s="11" customFormat="1">
      <c r="B345" s="205"/>
      <c r="C345" s="206"/>
      <c r="D345" s="207" t="s">
        <v>145</v>
      </c>
      <c r="E345" s="208" t="s">
        <v>1</v>
      </c>
      <c r="F345" s="209" t="s">
        <v>724</v>
      </c>
      <c r="G345" s="206"/>
      <c r="H345" s="210">
        <v>22.800000000000001</v>
      </c>
      <c r="I345" s="206"/>
      <c r="J345" s="206"/>
      <c r="K345" s="206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145</v>
      </c>
      <c r="AU345" s="215" t="s">
        <v>94</v>
      </c>
      <c r="AV345" s="11" t="s">
        <v>94</v>
      </c>
      <c r="AW345" s="11" t="s">
        <v>35</v>
      </c>
      <c r="AX345" s="11" t="s">
        <v>74</v>
      </c>
      <c r="AY345" s="215" t="s">
        <v>136</v>
      </c>
    </row>
    <row r="346" s="11" customFormat="1">
      <c r="B346" s="205"/>
      <c r="C346" s="206"/>
      <c r="D346" s="207" t="s">
        <v>145</v>
      </c>
      <c r="E346" s="208" t="s">
        <v>1</v>
      </c>
      <c r="F346" s="209" t="s">
        <v>725</v>
      </c>
      <c r="G346" s="206"/>
      <c r="H346" s="210">
        <v>22.34</v>
      </c>
      <c r="I346" s="206"/>
      <c r="J346" s="206"/>
      <c r="K346" s="206"/>
      <c r="L346" s="211"/>
      <c r="M346" s="212"/>
      <c r="N346" s="213"/>
      <c r="O346" s="213"/>
      <c r="P346" s="213"/>
      <c r="Q346" s="213"/>
      <c r="R346" s="213"/>
      <c r="S346" s="213"/>
      <c r="T346" s="214"/>
      <c r="AT346" s="215" t="s">
        <v>145</v>
      </c>
      <c r="AU346" s="215" t="s">
        <v>94</v>
      </c>
      <c r="AV346" s="11" t="s">
        <v>94</v>
      </c>
      <c r="AW346" s="11" t="s">
        <v>35</v>
      </c>
      <c r="AX346" s="11" t="s">
        <v>74</v>
      </c>
      <c r="AY346" s="215" t="s">
        <v>136</v>
      </c>
    </row>
    <row r="347" s="12" customFormat="1">
      <c r="B347" s="221"/>
      <c r="C347" s="222"/>
      <c r="D347" s="207" t="s">
        <v>145</v>
      </c>
      <c r="E347" s="223" t="s">
        <v>1</v>
      </c>
      <c r="F347" s="224" t="s">
        <v>214</v>
      </c>
      <c r="G347" s="222"/>
      <c r="H347" s="225">
        <v>89.859999999999999</v>
      </c>
      <c r="I347" s="222"/>
      <c r="J347" s="222"/>
      <c r="K347" s="222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145</v>
      </c>
      <c r="AU347" s="230" t="s">
        <v>94</v>
      </c>
      <c r="AV347" s="12" t="s">
        <v>143</v>
      </c>
      <c r="AW347" s="12" t="s">
        <v>35</v>
      </c>
      <c r="AX347" s="12" t="s">
        <v>82</v>
      </c>
      <c r="AY347" s="230" t="s">
        <v>136</v>
      </c>
    </row>
    <row r="348" s="1" customFormat="1" ht="16.5" customHeight="1">
      <c r="B348" s="34"/>
      <c r="C348" s="195" t="s">
        <v>726</v>
      </c>
      <c r="D348" s="195" t="s">
        <v>138</v>
      </c>
      <c r="E348" s="196" t="s">
        <v>727</v>
      </c>
      <c r="F348" s="197" t="s">
        <v>728</v>
      </c>
      <c r="G348" s="198" t="s">
        <v>149</v>
      </c>
      <c r="H348" s="199">
        <v>89.859999999999999</v>
      </c>
      <c r="I348" s="200">
        <v>0</v>
      </c>
      <c r="J348" s="200">
        <f>ROUND(I348*H348,2)</f>
        <v>0</v>
      </c>
      <c r="K348" s="197" t="s">
        <v>142</v>
      </c>
      <c r="L348" s="36"/>
      <c r="M348" s="73" t="s">
        <v>1</v>
      </c>
      <c r="N348" s="201" t="s">
        <v>45</v>
      </c>
      <c r="O348" s="202">
        <v>0</v>
      </c>
      <c r="P348" s="202">
        <f>O348*H348</f>
        <v>0</v>
      </c>
      <c r="Q348" s="202">
        <v>4.0000000000000003E-05</v>
      </c>
      <c r="R348" s="202">
        <f>Q348*H348</f>
        <v>0.0035944000000000002</v>
      </c>
      <c r="S348" s="202">
        <v>0</v>
      </c>
      <c r="T348" s="203">
        <f>S348*H348</f>
        <v>0</v>
      </c>
      <c r="AR348" s="16" t="s">
        <v>143</v>
      </c>
      <c r="AT348" s="16" t="s">
        <v>138</v>
      </c>
      <c r="AU348" s="16" t="s">
        <v>94</v>
      </c>
      <c r="AY348" s="16" t="s">
        <v>136</v>
      </c>
      <c r="BE348" s="204">
        <f>IF(N348="základní",J348,0)</f>
        <v>0</v>
      </c>
      <c r="BF348" s="204">
        <f>IF(N348="snížená",J348,0)</f>
        <v>0</v>
      </c>
      <c r="BG348" s="204">
        <f>IF(N348="zákl. přenesená",J348,0)</f>
        <v>0</v>
      </c>
      <c r="BH348" s="204">
        <f>IF(N348="sníž. přenesená",J348,0)</f>
        <v>0</v>
      </c>
      <c r="BI348" s="204">
        <f>IF(N348="nulová",J348,0)</f>
        <v>0</v>
      </c>
      <c r="BJ348" s="16" t="s">
        <v>82</v>
      </c>
      <c r="BK348" s="204">
        <f>ROUND(I348*H348,2)</f>
        <v>0</v>
      </c>
      <c r="BL348" s="16" t="s">
        <v>143</v>
      </c>
      <c r="BM348" s="16" t="s">
        <v>729</v>
      </c>
    </row>
    <row r="349" s="1" customFormat="1">
      <c r="B349" s="34"/>
      <c r="C349" s="35"/>
      <c r="D349" s="207" t="s">
        <v>151</v>
      </c>
      <c r="E349" s="35"/>
      <c r="F349" s="216" t="s">
        <v>730</v>
      </c>
      <c r="G349" s="35"/>
      <c r="H349" s="35"/>
      <c r="I349" s="35"/>
      <c r="J349" s="35"/>
      <c r="K349" s="35"/>
      <c r="L349" s="36"/>
      <c r="M349" s="217"/>
      <c r="N349" s="75"/>
      <c r="O349" s="75"/>
      <c r="P349" s="75"/>
      <c r="Q349" s="75"/>
      <c r="R349" s="75"/>
      <c r="S349" s="75"/>
      <c r="T349" s="76"/>
      <c r="AT349" s="16" t="s">
        <v>151</v>
      </c>
      <c r="AU349" s="16" t="s">
        <v>94</v>
      </c>
    </row>
    <row r="350" s="1" customFormat="1" ht="16.5" customHeight="1">
      <c r="B350" s="34"/>
      <c r="C350" s="195" t="s">
        <v>731</v>
      </c>
      <c r="D350" s="195" t="s">
        <v>138</v>
      </c>
      <c r="E350" s="196" t="s">
        <v>732</v>
      </c>
      <c r="F350" s="197" t="s">
        <v>733</v>
      </c>
      <c r="G350" s="198" t="s">
        <v>201</v>
      </c>
      <c r="H350" s="199">
        <v>2</v>
      </c>
      <c r="I350" s="200">
        <v>0</v>
      </c>
      <c r="J350" s="200">
        <f>ROUND(I350*H350,2)</f>
        <v>0</v>
      </c>
      <c r="K350" s="197" t="s">
        <v>142</v>
      </c>
      <c r="L350" s="36"/>
      <c r="M350" s="73" t="s">
        <v>1</v>
      </c>
      <c r="N350" s="201" t="s">
        <v>45</v>
      </c>
      <c r="O350" s="202">
        <v>0</v>
      </c>
      <c r="P350" s="202">
        <f>O350*H350</f>
        <v>0</v>
      </c>
      <c r="Q350" s="202">
        <v>0.0083999999999999995</v>
      </c>
      <c r="R350" s="202">
        <f>Q350*H350</f>
        <v>0.016799999999999999</v>
      </c>
      <c r="S350" s="202">
        <v>0</v>
      </c>
      <c r="T350" s="203">
        <f>S350*H350</f>
        <v>0</v>
      </c>
      <c r="AR350" s="16" t="s">
        <v>143</v>
      </c>
      <c r="AT350" s="16" t="s">
        <v>138</v>
      </c>
      <c r="AU350" s="16" t="s">
        <v>94</v>
      </c>
      <c r="AY350" s="16" t="s">
        <v>136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6" t="s">
        <v>82</v>
      </c>
      <c r="BK350" s="204">
        <f>ROUND(I350*H350,2)</f>
        <v>0</v>
      </c>
      <c r="BL350" s="16" t="s">
        <v>143</v>
      </c>
      <c r="BM350" s="16" t="s">
        <v>734</v>
      </c>
    </row>
    <row r="351" s="11" customFormat="1">
      <c r="B351" s="205"/>
      <c r="C351" s="206"/>
      <c r="D351" s="207" t="s">
        <v>145</v>
      </c>
      <c r="E351" s="208" t="s">
        <v>1</v>
      </c>
      <c r="F351" s="209" t="s">
        <v>735</v>
      </c>
      <c r="G351" s="206"/>
      <c r="H351" s="210">
        <v>2</v>
      </c>
      <c r="I351" s="206"/>
      <c r="J351" s="206"/>
      <c r="K351" s="206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145</v>
      </c>
      <c r="AU351" s="215" t="s">
        <v>94</v>
      </c>
      <c r="AV351" s="11" t="s">
        <v>94</v>
      </c>
      <c r="AW351" s="11" t="s">
        <v>35</v>
      </c>
      <c r="AX351" s="11" t="s">
        <v>82</v>
      </c>
      <c r="AY351" s="215" t="s">
        <v>136</v>
      </c>
    </row>
    <row r="352" s="1" customFormat="1" ht="16.5" customHeight="1">
      <c r="B352" s="34"/>
      <c r="C352" s="195" t="s">
        <v>736</v>
      </c>
      <c r="D352" s="195" t="s">
        <v>138</v>
      </c>
      <c r="E352" s="196" t="s">
        <v>737</v>
      </c>
      <c r="F352" s="197" t="s">
        <v>738</v>
      </c>
      <c r="G352" s="198" t="s">
        <v>174</v>
      </c>
      <c r="H352" s="199">
        <v>4.4450000000000003</v>
      </c>
      <c r="I352" s="200">
        <v>0</v>
      </c>
      <c r="J352" s="200">
        <f>ROUND(I352*H352,2)</f>
        <v>0</v>
      </c>
      <c r="K352" s="197" t="s">
        <v>142</v>
      </c>
      <c r="L352" s="36"/>
      <c r="M352" s="73" t="s">
        <v>1</v>
      </c>
      <c r="N352" s="201" t="s">
        <v>45</v>
      </c>
      <c r="O352" s="202">
        <v>0</v>
      </c>
      <c r="P352" s="202">
        <f>O352*H352</f>
        <v>0</v>
      </c>
      <c r="Q352" s="202">
        <v>1.0383</v>
      </c>
      <c r="R352" s="202">
        <f>Q352*H352</f>
        <v>4.6152435000000001</v>
      </c>
      <c r="S352" s="202">
        <v>0</v>
      </c>
      <c r="T352" s="203">
        <f>S352*H352</f>
        <v>0</v>
      </c>
      <c r="AR352" s="16" t="s">
        <v>143</v>
      </c>
      <c r="AT352" s="16" t="s">
        <v>138</v>
      </c>
      <c r="AU352" s="16" t="s">
        <v>94</v>
      </c>
      <c r="AY352" s="16" t="s">
        <v>136</v>
      </c>
      <c r="BE352" s="204">
        <f>IF(N352="základní",J352,0)</f>
        <v>0</v>
      </c>
      <c r="BF352" s="204">
        <f>IF(N352="snížená",J352,0)</f>
        <v>0</v>
      </c>
      <c r="BG352" s="204">
        <f>IF(N352="zákl. přenesená",J352,0)</f>
        <v>0</v>
      </c>
      <c r="BH352" s="204">
        <f>IF(N352="sníž. přenesená",J352,0)</f>
        <v>0</v>
      </c>
      <c r="BI352" s="204">
        <f>IF(N352="nulová",J352,0)</f>
        <v>0</v>
      </c>
      <c r="BJ352" s="16" t="s">
        <v>82</v>
      </c>
      <c r="BK352" s="204">
        <f>ROUND(I352*H352,2)</f>
        <v>0</v>
      </c>
      <c r="BL352" s="16" t="s">
        <v>143</v>
      </c>
      <c r="BM352" s="16" t="s">
        <v>739</v>
      </c>
    </row>
    <row r="353" s="1" customFormat="1">
      <c r="B353" s="34"/>
      <c r="C353" s="35"/>
      <c r="D353" s="207" t="s">
        <v>151</v>
      </c>
      <c r="E353" s="35"/>
      <c r="F353" s="216" t="s">
        <v>740</v>
      </c>
      <c r="G353" s="35"/>
      <c r="H353" s="35"/>
      <c r="I353" s="35"/>
      <c r="J353" s="35"/>
      <c r="K353" s="35"/>
      <c r="L353" s="36"/>
      <c r="M353" s="217"/>
      <c r="N353" s="75"/>
      <c r="O353" s="75"/>
      <c r="P353" s="75"/>
      <c r="Q353" s="75"/>
      <c r="R353" s="75"/>
      <c r="S353" s="75"/>
      <c r="T353" s="76"/>
      <c r="AT353" s="16" t="s">
        <v>151</v>
      </c>
      <c r="AU353" s="16" t="s">
        <v>94</v>
      </c>
    </row>
    <row r="354" s="11" customFormat="1">
      <c r="B354" s="205"/>
      <c r="C354" s="206"/>
      <c r="D354" s="207" t="s">
        <v>145</v>
      </c>
      <c r="E354" s="206"/>
      <c r="F354" s="209" t="s">
        <v>741</v>
      </c>
      <c r="G354" s="206"/>
      <c r="H354" s="210">
        <v>4.4450000000000003</v>
      </c>
      <c r="I354" s="206"/>
      <c r="J354" s="206"/>
      <c r="K354" s="206"/>
      <c r="L354" s="211"/>
      <c r="M354" s="212"/>
      <c r="N354" s="213"/>
      <c r="O354" s="213"/>
      <c r="P354" s="213"/>
      <c r="Q354" s="213"/>
      <c r="R354" s="213"/>
      <c r="S354" s="213"/>
      <c r="T354" s="214"/>
      <c r="AT354" s="215" t="s">
        <v>145</v>
      </c>
      <c r="AU354" s="215" t="s">
        <v>94</v>
      </c>
      <c r="AV354" s="11" t="s">
        <v>94</v>
      </c>
      <c r="AW354" s="11" t="s">
        <v>4</v>
      </c>
      <c r="AX354" s="11" t="s">
        <v>82</v>
      </c>
      <c r="AY354" s="215" t="s">
        <v>136</v>
      </c>
    </row>
    <row r="355" s="1" customFormat="1" ht="16.5" customHeight="1">
      <c r="B355" s="34"/>
      <c r="C355" s="195" t="s">
        <v>742</v>
      </c>
      <c r="D355" s="195" t="s">
        <v>138</v>
      </c>
      <c r="E355" s="196" t="s">
        <v>743</v>
      </c>
      <c r="F355" s="197" t="s">
        <v>744</v>
      </c>
      <c r="G355" s="198" t="s">
        <v>174</v>
      </c>
      <c r="H355" s="199">
        <v>3.4350000000000001</v>
      </c>
      <c r="I355" s="200">
        <v>0</v>
      </c>
      <c r="J355" s="200">
        <f>ROUND(I355*H355,2)</f>
        <v>0</v>
      </c>
      <c r="K355" s="197" t="s">
        <v>142</v>
      </c>
      <c r="L355" s="36"/>
      <c r="M355" s="73" t="s">
        <v>1</v>
      </c>
      <c r="N355" s="201" t="s">
        <v>45</v>
      </c>
      <c r="O355" s="202">
        <v>0</v>
      </c>
      <c r="P355" s="202">
        <f>O355*H355</f>
        <v>0</v>
      </c>
      <c r="Q355" s="202">
        <v>1.0763700000000001</v>
      </c>
      <c r="R355" s="202">
        <f>Q355*H355</f>
        <v>3.69733095</v>
      </c>
      <c r="S355" s="202">
        <v>0</v>
      </c>
      <c r="T355" s="203">
        <f>S355*H355</f>
        <v>0</v>
      </c>
      <c r="AR355" s="16" t="s">
        <v>143</v>
      </c>
      <c r="AT355" s="16" t="s">
        <v>138</v>
      </c>
      <c r="AU355" s="16" t="s">
        <v>94</v>
      </c>
      <c r="AY355" s="16" t="s">
        <v>136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16" t="s">
        <v>82</v>
      </c>
      <c r="BK355" s="204">
        <f>ROUND(I355*H355,2)</f>
        <v>0</v>
      </c>
      <c r="BL355" s="16" t="s">
        <v>143</v>
      </c>
      <c r="BM355" s="16" t="s">
        <v>745</v>
      </c>
    </row>
    <row r="356" s="1" customFormat="1">
      <c r="B356" s="34"/>
      <c r="C356" s="35"/>
      <c r="D356" s="207" t="s">
        <v>151</v>
      </c>
      <c r="E356" s="35"/>
      <c r="F356" s="216" t="s">
        <v>746</v>
      </c>
      <c r="G356" s="35"/>
      <c r="H356" s="35"/>
      <c r="I356" s="35"/>
      <c r="J356" s="35"/>
      <c r="K356" s="35"/>
      <c r="L356" s="36"/>
      <c r="M356" s="217"/>
      <c r="N356" s="75"/>
      <c r="O356" s="75"/>
      <c r="P356" s="75"/>
      <c r="Q356" s="75"/>
      <c r="R356" s="75"/>
      <c r="S356" s="75"/>
      <c r="T356" s="76"/>
      <c r="AT356" s="16" t="s">
        <v>151</v>
      </c>
      <c r="AU356" s="16" t="s">
        <v>94</v>
      </c>
    </row>
    <row r="357" s="11" customFormat="1">
      <c r="B357" s="205"/>
      <c r="C357" s="206"/>
      <c r="D357" s="207" t="s">
        <v>145</v>
      </c>
      <c r="E357" s="206"/>
      <c r="F357" s="209" t="s">
        <v>747</v>
      </c>
      <c r="G357" s="206"/>
      <c r="H357" s="210">
        <v>3.4350000000000001</v>
      </c>
      <c r="I357" s="206"/>
      <c r="J357" s="206"/>
      <c r="K357" s="206"/>
      <c r="L357" s="211"/>
      <c r="M357" s="212"/>
      <c r="N357" s="213"/>
      <c r="O357" s="213"/>
      <c r="P357" s="213"/>
      <c r="Q357" s="213"/>
      <c r="R357" s="213"/>
      <c r="S357" s="213"/>
      <c r="T357" s="214"/>
      <c r="AT357" s="215" t="s">
        <v>145</v>
      </c>
      <c r="AU357" s="215" t="s">
        <v>94</v>
      </c>
      <c r="AV357" s="11" t="s">
        <v>94</v>
      </c>
      <c r="AW357" s="11" t="s">
        <v>4</v>
      </c>
      <c r="AX357" s="11" t="s">
        <v>82</v>
      </c>
      <c r="AY357" s="215" t="s">
        <v>136</v>
      </c>
    </row>
    <row r="358" s="1" customFormat="1" ht="16.5" customHeight="1">
      <c r="B358" s="34"/>
      <c r="C358" s="195" t="s">
        <v>748</v>
      </c>
      <c r="D358" s="195" t="s">
        <v>138</v>
      </c>
      <c r="E358" s="196" t="s">
        <v>749</v>
      </c>
      <c r="F358" s="197" t="s">
        <v>750</v>
      </c>
      <c r="G358" s="198" t="s">
        <v>182</v>
      </c>
      <c r="H358" s="199">
        <v>1</v>
      </c>
      <c r="I358" s="200">
        <v>0</v>
      </c>
      <c r="J358" s="200">
        <f>ROUND(I358*H358,2)</f>
        <v>0</v>
      </c>
      <c r="K358" s="197" t="s">
        <v>142</v>
      </c>
      <c r="L358" s="36"/>
      <c r="M358" s="73" t="s">
        <v>1</v>
      </c>
      <c r="N358" s="201" t="s">
        <v>45</v>
      </c>
      <c r="O358" s="202">
        <v>0</v>
      </c>
      <c r="P358" s="202">
        <f>O358*H358</f>
        <v>0</v>
      </c>
      <c r="Q358" s="202">
        <v>0.0044400000000000004</v>
      </c>
      <c r="R358" s="202">
        <f>Q358*H358</f>
        <v>0.0044400000000000004</v>
      </c>
      <c r="S358" s="202">
        <v>0</v>
      </c>
      <c r="T358" s="203">
        <f>S358*H358</f>
        <v>0</v>
      </c>
      <c r="AR358" s="16" t="s">
        <v>143</v>
      </c>
      <c r="AT358" s="16" t="s">
        <v>138</v>
      </c>
      <c r="AU358" s="16" t="s">
        <v>94</v>
      </c>
      <c r="AY358" s="16" t="s">
        <v>136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16" t="s">
        <v>82</v>
      </c>
      <c r="BK358" s="204">
        <f>ROUND(I358*H358,2)</f>
        <v>0</v>
      </c>
      <c r="BL358" s="16" t="s">
        <v>143</v>
      </c>
      <c r="BM358" s="16" t="s">
        <v>751</v>
      </c>
    </row>
    <row r="359" s="11" customFormat="1">
      <c r="B359" s="205"/>
      <c r="C359" s="206"/>
      <c r="D359" s="207" t="s">
        <v>145</v>
      </c>
      <c r="E359" s="208" t="s">
        <v>1</v>
      </c>
      <c r="F359" s="209" t="s">
        <v>752</v>
      </c>
      <c r="G359" s="206"/>
      <c r="H359" s="210">
        <v>1</v>
      </c>
      <c r="I359" s="206"/>
      <c r="J359" s="206"/>
      <c r="K359" s="206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145</v>
      </c>
      <c r="AU359" s="215" t="s">
        <v>94</v>
      </c>
      <c r="AV359" s="11" t="s">
        <v>94</v>
      </c>
      <c r="AW359" s="11" t="s">
        <v>35</v>
      </c>
      <c r="AX359" s="11" t="s">
        <v>82</v>
      </c>
      <c r="AY359" s="215" t="s">
        <v>136</v>
      </c>
    </row>
    <row r="360" s="10" customFormat="1" ht="22.8" customHeight="1">
      <c r="B360" s="180"/>
      <c r="C360" s="181"/>
      <c r="D360" s="182" t="s">
        <v>73</v>
      </c>
      <c r="E360" s="193" t="s">
        <v>143</v>
      </c>
      <c r="F360" s="193" t="s">
        <v>753</v>
      </c>
      <c r="G360" s="181"/>
      <c r="H360" s="181"/>
      <c r="I360" s="181"/>
      <c r="J360" s="194">
        <f>BK360</f>
        <v>0</v>
      </c>
      <c r="K360" s="181"/>
      <c r="L360" s="185"/>
      <c r="M360" s="186"/>
      <c r="N360" s="187"/>
      <c r="O360" s="187"/>
      <c r="P360" s="188">
        <f>SUM(P361:P416)</f>
        <v>0</v>
      </c>
      <c r="Q360" s="187"/>
      <c r="R360" s="188">
        <f>SUM(R361:R416)</f>
        <v>226.93234969999998</v>
      </c>
      <c r="S360" s="187"/>
      <c r="T360" s="189">
        <f>SUM(T361:T416)</f>
        <v>0</v>
      </c>
      <c r="AR360" s="190" t="s">
        <v>82</v>
      </c>
      <c r="AT360" s="191" t="s">
        <v>73</v>
      </c>
      <c r="AU360" s="191" t="s">
        <v>82</v>
      </c>
      <c r="AY360" s="190" t="s">
        <v>136</v>
      </c>
      <c r="BK360" s="192">
        <f>SUM(BK361:BK416)</f>
        <v>0</v>
      </c>
    </row>
    <row r="361" s="1" customFormat="1" ht="16.5" customHeight="1">
      <c r="B361" s="34"/>
      <c r="C361" s="195" t="s">
        <v>754</v>
      </c>
      <c r="D361" s="195" t="s">
        <v>138</v>
      </c>
      <c r="E361" s="196" t="s">
        <v>755</v>
      </c>
      <c r="F361" s="197" t="s">
        <v>756</v>
      </c>
      <c r="G361" s="198" t="s">
        <v>157</v>
      </c>
      <c r="H361" s="199">
        <v>25.062000000000001</v>
      </c>
      <c r="I361" s="200">
        <v>0</v>
      </c>
      <c r="J361" s="200">
        <f>ROUND(I361*H361,2)</f>
        <v>0</v>
      </c>
      <c r="K361" s="197" t="s">
        <v>142</v>
      </c>
      <c r="L361" s="36"/>
      <c r="M361" s="73" t="s">
        <v>1</v>
      </c>
      <c r="N361" s="201" t="s">
        <v>45</v>
      </c>
      <c r="O361" s="202">
        <v>0</v>
      </c>
      <c r="P361" s="202">
        <f>O361*H361</f>
        <v>0</v>
      </c>
      <c r="Q361" s="202">
        <v>0</v>
      </c>
      <c r="R361" s="202">
        <f>Q361*H361</f>
        <v>0</v>
      </c>
      <c r="S361" s="202">
        <v>0</v>
      </c>
      <c r="T361" s="203">
        <f>S361*H361</f>
        <v>0</v>
      </c>
      <c r="AR361" s="16" t="s">
        <v>143</v>
      </c>
      <c r="AT361" s="16" t="s">
        <v>138</v>
      </c>
      <c r="AU361" s="16" t="s">
        <v>94</v>
      </c>
      <c r="AY361" s="16" t="s">
        <v>136</v>
      </c>
      <c r="BE361" s="204">
        <f>IF(N361="základní",J361,0)</f>
        <v>0</v>
      </c>
      <c r="BF361" s="204">
        <f>IF(N361="snížená",J361,0)</f>
        <v>0</v>
      </c>
      <c r="BG361" s="204">
        <f>IF(N361="zákl. přenesená",J361,0)</f>
        <v>0</v>
      </c>
      <c r="BH361" s="204">
        <f>IF(N361="sníž. přenesená",J361,0)</f>
        <v>0</v>
      </c>
      <c r="BI361" s="204">
        <f>IF(N361="nulová",J361,0)</f>
        <v>0</v>
      </c>
      <c r="BJ361" s="16" t="s">
        <v>82</v>
      </c>
      <c r="BK361" s="204">
        <f>ROUND(I361*H361,2)</f>
        <v>0</v>
      </c>
      <c r="BL361" s="16" t="s">
        <v>143</v>
      </c>
      <c r="BM361" s="16" t="s">
        <v>757</v>
      </c>
    </row>
    <row r="362" s="1" customFormat="1">
      <c r="B362" s="34"/>
      <c r="C362" s="35"/>
      <c r="D362" s="207" t="s">
        <v>151</v>
      </c>
      <c r="E362" s="35"/>
      <c r="F362" s="216" t="s">
        <v>758</v>
      </c>
      <c r="G362" s="35"/>
      <c r="H362" s="35"/>
      <c r="I362" s="35"/>
      <c r="J362" s="35"/>
      <c r="K362" s="35"/>
      <c r="L362" s="36"/>
      <c r="M362" s="217"/>
      <c r="N362" s="75"/>
      <c r="O362" s="75"/>
      <c r="P362" s="75"/>
      <c r="Q362" s="75"/>
      <c r="R362" s="75"/>
      <c r="S362" s="75"/>
      <c r="T362" s="76"/>
      <c r="AT362" s="16" t="s">
        <v>151</v>
      </c>
      <c r="AU362" s="16" t="s">
        <v>94</v>
      </c>
    </row>
    <row r="363" s="13" customFormat="1">
      <c r="B363" s="236"/>
      <c r="C363" s="237"/>
      <c r="D363" s="207" t="s">
        <v>145</v>
      </c>
      <c r="E363" s="238" t="s">
        <v>1</v>
      </c>
      <c r="F363" s="239" t="s">
        <v>759</v>
      </c>
      <c r="G363" s="237"/>
      <c r="H363" s="238" t="s">
        <v>1</v>
      </c>
      <c r="I363" s="237"/>
      <c r="J363" s="237"/>
      <c r="K363" s="237"/>
      <c r="L363" s="240"/>
      <c r="M363" s="241"/>
      <c r="N363" s="242"/>
      <c r="O363" s="242"/>
      <c r="P363" s="242"/>
      <c r="Q363" s="242"/>
      <c r="R363" s="242"/>
      <c r="S363" s="242"/>
      <c r="T363" s="243"/>
      <c r="AT363" s="244" t="s">
        <v>145</v>
      </c>
      <c r="AU363" s="244" t="s">
        <v>94</v>
      </c>
      <c r="AV363" s="13" t="s">
        <v>82</v>
      </c>
      <c r="AW363" s="13" t="s">
        <v>35</v>
      </c>
      <c r="AX363" s="13" t="s">
        <v>74</v>
      </c>
      <c r="AY363" s="244" t="s">
        <v>136</v>
      </c>
    </row>
    <row r="364" s="11" customFormat="1">
      <c r="B364" s="205"/>
      <c r="C364" s="206"/>
      <c r="D364" s="207" t="s">
        <v>145</v>
      </c>
      <c r="E364" s="208" t="s">
        <v>1</v>
      </c>
      <c r="F364" s="209" t="s">
        <v>760</v>
      </c>
      <c r="G364" s="206"/>
      <c r="H364" s="210">
        <v>24.696000000000002</v>
      </c>
      <c r="I364" s="206"/>
      <c r="J364" s="206"/>
      <c r="K364" s="206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145</v>
      </c>
      <c r="AU364" s="215" t="s">
        <v>94</v>
      </c>
      <c r="AV364" s="11" t="s">
        <v>94</v>
      </c>
      <c r="AW364" s="11" t="s">
        <v>35</v>
      </c>
      <c r="AX364" s="11" t="s">
        <v>74</v>
      </c>
      <c r="AY364" s="215" t="s">
        <v>136</v>
      </c>
    </row>
    <row r="365" s="11" customFormat="1">
      <c r="B365" s="205"/>
      <c r="C365" s="206"/>
      <c r="D365" s="207" t="s">
        <v>145</v>
      </c>
      <c r="E365" s="208" t="s">
        <v>1</v>
      </c>
      <c r="F365" s="209" t="s">
        <v>761</v>
      </c>
      <c r="G365" s="206"/>
      <c r="H365" s="210">
        <v>0.36599999999999999</v>
      </c>
      <c r="I365" s="206"/>
      <c r="J365" s="206"/>
      <c r="K365" s="206"/>
      <c r="L365" s="211"/>
      <c r="M365" s="212"/>
      <c r="N365" s="213"/>
      <c r="O365" s="213"/>
      <c r="P365" s="213"/>
      <c r="Q365" s="213"/>
      <c r="R365" s="213"/>
      <c r="S365" s="213"/>
      <c r="T365" s="214"/>
      <c r="AT365" s="215" t="s">
        <v>145</v>
      </c>
      <c r="AU365" s="215" t="s">
        <v>94</v>
      </c>
      <c r="AV365" s="11" t="s">
        <v>94</v>
      </c>
      <c r="AW365" s="11" t="s">
        <v>35</v>
      </c>
      <c r="AX365" s="11" t="s">
        <v>74</v>
      </c>
      <c r="AY365" s="215" t="s">
        <v>136</v>
      </c>
    </row>
    <row r="366" s="12" customFormat="1">
      <c r="B366" s="221"/>
      <c r="C366" s="222"/>
      <c r="D366" s="207" t="s">
        <v>145</v>
      </c>
      <c r="E366" s="223" t="s">
        <v>1</v>
      </c>
      <c r="F366" s="224" t="s">
        <v>214</v>
      </c>
      <c r="G366" s="222"/>
      <c r="H366" s="225">
        <v>25.062000000000001</v>
      </c>
      <c r="I366" s="222"/>
      <c r="J366" s="222"/>
      <c r="K366" s="222"/>
      <c r="L366" s="226"/>
      <c r="M366" s="227"/>
      <c r="N366" s="228"/>
      <c r="O366" s="228"/>
      <c r="P366" s="228"/>
      <c r="Q366" s="228"/>
      <c r="R366" s="228"/>
      <c r="S366" s="228"/>
      <c r="T366" s="229"/>
      <c r="AT366" s="230" t="s">
        <v>145</v>
      </c>
      <c r="AU366" s="230" t="s">
        <v>94</v>
      </c>
      <c r="AV366" s="12" t="s">
        <v>143</v>
      </c>
      <c r="AW366" s="12" t="s">
        <v>35</v>
      </c>
      <c r="AX366" s="12" t="s">
        <v>82</v>
      </c>
      <c r="AY366" s="230" t="s">
        <v>136</v>
      </c>
    </row>
    <row r="367" s="1" customFormat="1" ht="16.5" customHeight="1">
      <c r="B367" s="34"/>
      <c r="C367" s="195" t="s">
        <v>762</v>
      </c>
      <c r="D367" s="195" t="s">
        <v>138</v>
      </c>
      <c r="E367" s="196" t="s">
        <v>763</v>
      </c>
      <c r="F367" s="197" t="s">
        <v>764</v>
      </c>
      <c r="G367" s="198" t="s">
        <v>149</v>
      </c>
      <c r="H367" s="199">
        <v>19.712</v>
      </c>
      <c r="I367" s="200">
        <v>0</v>
      </c>
      <c r="J367" s="200">
        <f>ROUND(I367*H367,2)</f>
        <v>0</v>
      </c>
      <c r="K367" s="197" t="s">
        <v>142</v>
      </c>
      <c r="L367" s="36"/>
      <c r="M367" s="73" t="s">
        <v>1</v>
      </c>
      <c r="N367" s="201" t="s">
        <v>45</v>
      </c>
      <c r="O367" s="202">
        <v>0</v>
      </c>
      <c r="P367" s="202">
        <f>O367*H367</f>
        <v>0</v>
      </c>
      <c r="Q367" s="202">
        <v>0.01787</v>
      </c>
      <c r="R367" s="202">
        <f>Q367*H367</f>
        <v>0.35225344000000003</v>
      </c>
      <c r="S367" s="202">
        <v>0</v>
      </c>
      <c r="T367" s="203">
        <f>S367*H367</f>
        <v>0</v>
      </c>
      <c r="AR367" s="16" t="s">
        <v>143</v>
      </c>
      <c r="AT367" s="16" t="s">
        <v>138</v>
      </c>
      <c r="AU367" s="16" t="s">
        <v>94</v>
      </c>
      <c r="AY367" s="16" t="s">
        <v>136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16" t="s">
        <v>82</v>
      </c>
      <c r="BK367" s="204">
        <f>ROUND(I367*H367,2)</f>
        <v>0</v>
      </c>
      <c r="BL367" s="16" t="s">
        <v>143</v>
      </c>
      <c r="BM367" s="16" t="s">
        <v>765</v>
      </c>
    </row>
    <row r="368" s="13" customFormat="1">
      <c r="B368" s="236"/>
      <c r="C368" s="237"/>
      <c r="D368" s="207" t="s">
        <v>145</v>
      </c>
      <c r="E368" s="238" t="s">
        <v>1</v>
      </c>
      <c r="F368" s="239" t="s">
        <v>766</v>
      </c>
      <c r="G368" s="237"/>
      <c r="H368" s="238" t="s">
        <v>1</v>
      </c>
      <c r="I368" s="237"/>
      <c r="J368" s="237"/>
      <c r="K368" s="237"/>
      <c r="L368" s="240"/>
      <c r="M368" s="241"/>
      <c r="N368" s="242"/>
      <c r="O368" s="242"/>
      <c r="P368" s="242"/>
      <c r="Q368" s="242"/>
      <c r="R368" s="242"/>
      <c r="S368" s="242"/>
      <c r="T368" s="243"/>
      <c r="AT368" s="244" t="s">
        <v>145</v>
      </c>
      <c r="AU368" s="244" t="s">
        <v>94</v>
      </c>
      <c r="AV368" s="13" t="s">
        <v>82</v>
      </c>
      <c r="AW368" s="13" t="s">
        <v>35</v>
      </c>
      <c r="AX368" s="13" t="s">
        <v>74</v>
      </c>
      <c r="AY368" s="244" t="s">
        <v>136</v>
      </c>
    </row>
    <row r="369" s="11" customFormat="1">
      <c r="B369" s="205"/>
      <c r="C369" s="206"/>
      <c r="D369" s="207" t="s">
        <v>145</v>
      </c>
      <c r="E369" s="208" t="s">
        <v>1</v>
      </c>
      <c r="F369" s="209" t="s">
        <v>767</v>
      </c>
      <c r="G369" s="206"/>
      <c r="H369" s="210">
        <v>7.5599999999999996</v>
      </c>
      <c r="I369" s="206"/>
      <c r="J369" s="206"/>
      <c r="K369" s="206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145</v>
      </c>
      <c r="AU369" s="215" t="s">
        <v>94</v>
      </c>
      <c r="AV369" s="11" t="s">
        <v>94</v>
      </c>
      <c r="AW369" s="11" t="s">
        <v>35</v>
      </c>
      <c r="AX369" s="11" t="s">
        <v>74</v>
      </c>
      <c r="AY369" s="215" t="s">
        <v>136</v>
      </c>
    </row>
    <row r="370" s="11" customFormat="1">
      <c r="B370" s="205"/>
      <c r="C370" s="206"/>
      <c r="D370" s="207" t="s">
        <v>145</v>
      </c>
      <c r="E370" s="208" t="s">
        <v>1</v>
      </c>
      <c r="F370" s="209" t="s">
        <v>768</v>
      </c>
      <c r="G370" s="206"/>
      <c r="H370" s="210">
        <v>12.151999999999999</v>
      </c>
      <c r="I370" s="206"/>
      <c r="J370" s="206"/>
      <c r="K370" s="206"/>
      <c r="L370" s="211"/>
      <c r="M370" s="212"/>
      <c r="N370" s="213"/>
      <c r="O370" s="213"/>
      <c r="P370" s="213"/>
      <c r="Q370" s="213"/>
      <c r="R370" s="213"/>
      <c r="S370" s="213"/>
      <c r="T370" s="214"/>
      <c r="AT370" s="215" t="s">
        <v>145</v>
      </c>
      <c r="AU370" s="215" t="s">
        <v>94</v>
      </c>
      <c r="AV370" s="11" t="s">
        <v>94</v>
      </c>
      <c r="AW370" s="11" t="s">
        <v>35</v>
      </c>
      <c r="AX370" s="11" t="s">
        <v>74</v>
      </c>
      <c r="AY370" s="215" t="s">
        <v>136</v>
      </c>
    </row>
    <row r="371" s="12" customFormat="1">
      <c r="B371" s="221"/>
      <c r="C371" s="222"/>
      <c r="D371" s="207" t="s">
        <v>145</v>
      </c>
      <c r="E371" s="223" t="s">
        <v>1</v>
      </c>
      <c r="F371" s="224" t="s">
        <v>214</v>
      </c>
      <c r="G371" s="222"/>
      <c r="H371" s="225">
        <v>19.712</v>
      </c>
      <c r="I371" s="222"/>
      <c r="J371" s="222"/>
      <c r="K371" s="222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145</v>
      </c>
      <c r="AU371" s="230" t="s">
        <v>94</v>
      </c>
      <c r="AV371" s="12" t="s">
        <v>143</v>
      </c>
      <c r="AW371" s="12" t="s">
        <v>35</v>
      </c>
      <c r="AX371" s="12" t="s">
        <v>82</v>
      </c>
      <c r="AY371" s="230" t="s">
        <v>136</v>
      </c>
    </row>
    <row r="372" s="1" customFormat="1" ht="16.5" customHeight="1">
      <c r="B372" s="34"/>
      <c r="C372" s="195" t="s">
        <v>769</v>
      </c>
      <c r="D372" s="195" t="s">
        <v>138</v>
      </c>
      <c r="E372" s="196" t="s">
        <v>770</v>
      </c>
      <c r="F372" s="197" t="s">
        <v>771</v>
      </c>
      <c r="G372" s="198" t="s">
        <v>149</v>
      </c>
      <c r="H372" s="199">
        <v>19.712</v>
      </c>
      <c r="I372" s="200">
        <v>0</v>
      </c>
      <c r="J372" s="200">
        <f>ROUND(I372*H372,2)</f>
        <v>0</v>
      </c>
      <c r="K372" s="197" t="s">
        <v>142</v>
      </c>
      <c r="L372" s="36"/>
      <c r="M372" s="73" t="s">
        <v>1</v>
      </c>
      <c r="N372" s="201" t="s">
        <v>45</v>
      </c>
      <c r="O372" s="202">
        <v>0</v>
      </c>
      <c r="P372" s="202">
        <f>O372*H372</f>
        <v>0</v>
      </c>
      <c r="Q372" s="202">
        <v>0</v>
      </c>
      <c r="R372" s="202">
        <f>Q372*H372</f>
        <v>0</v>
      </c>
      <c r="S372" s="202">
        <v>0</v>
      </c>
      <c r="T372" s="203">
        <f>S372*H372</f>
        <v>0</v>
      </c>
      <c r="AR372" s="16" t="s">
        <v>143</v>
      </c>
      <c r="AT372" s="16" t="s">
        <v>138</v>
      </c>
      <c r="AU372" s="16" t="s">
        <v>94</v>
      </c>
      <c r="AY372" s="16" t="s">
        <v>136</v>
      </c>
      <c r="BE372" s="204">
        <f>IF(N372="základní",J372,0)</f>
        <v>0</v>
      </c>
      <c r="BF372" s="204">
        <f>IF(N372="snížená",J372,0)</f>
        <v>0</v>
      </c>
      <c r="BG372" s="204">
        <f>IF(N372="zákl. přenesená",J372,0)</f>
        <v>0</v>
      </c>
      <c r="BH372" s="204">
        <f>IF(N372="sníž. přenesená",J372,0)</f>
        <v>0</v>
      </c>
      <c r="BI372" s="204">
        <f>IF(N372="nulová",J372,0)</f>
        <v>0</v>
      </c>
      <c r="BJ372" s="16" t="s">
        <v>82</v>
      </c>
      <c r="BK372" s="204">
        <f>ROUND(I372*H372,2)</f>
        <v>0</v>
      </c>
      <c r="BL372" s="16" t="s">
        <v>143</v>
      </c>
      <c r="BM372" s="16" t="s">
        <v>772</v>
      </c>
    </row>
    <row r="373" s="1" customFormat="1">
      <c r="B373" s="34"/>
      <c r="C373" s="35"/>
      <c r="D373" s="207" t="s">
        <v>151</v>
      </c>
      <c r="E373" s="35"/>
      <c r="F373" s="216" t="s">
        <v>773</v>
      </c>
      <c r="G373" s="35"/>
      <c r="H373" s="35"/>
      <c r="I373" s="35"/>
      <c r="J373" s="35"/>
      <c r="K373" s="35"/>
      <c r="L373" s="36"/>
      <c r="M373" s="217"/>
      <c r="N373" s="75"/>
      <c r="O373" s="75"/>
      <c r="P373" s="75"/>
      <c r="Q373" s="75"/>
      <c r="R373" s="75"/>
      <c r="S373" s="75"/>
      <c r="T373" s="76"/>
      <c r="AT373" s="16" t="s">
        <v>151</v>
      </c>
      <c r="AU373" s="16" t="s">
        <v>94</v>
      </c>
    </row>
    <row r="374" s="1" customFormat="1" ht="16.5" customHeight="1">
      <c r="B374" s="34"/>
      <c r="C374" s="195" t="s">
        <v>774</v>
      </c>
      <c r="D374" s="195" t="s">
        <v>138</v>
      </c>
      <c r="E374" s="196" t="s">
        <v>775</v>
      </c>
      <c r="F374" s="197" t="s">
        <v>776</v>
      </c>
      <c r="G374" s="198" t="s">
        <v>174</v>
      </c>
      <c r="H374" s="199">
        <v>5.5140000000000002</v>
      </c>
      <c r="I374" s="200">
        <v>0</v>
      </c>
      <c r="J374" s="200">
        <f>ROUND(I374*H374,2)</f>
        <v>0</v>
      </c>
      <c r="K374" s="197" t="s">
        <v>142</v>
      </c>
      <c r="L374" s="36"/>
      <c r="M374" s="73" t="s">
        <v>1</v>
      </c>
      <c r="N374" s="201" t="s">
        <v>45</v>
      </c>
      <c r="O374" s="202">
        <v>0</v>
      </c>
      <c r="P374" s="202">
        <f>O374*H374</f>
        <v>0</v>
      </c>
      <c r="Q374" s="202">
        <v>1.0490900000000001</v>
      </c>
      <c r="R374" s="202">
        <f>Q374*H374</f>
        <v>5.7846822600000003</v>
      </c>
      <c r="S374" s="202">
        <v>0</v>
      </c>
      <c r="T374" s="203">
        <f>S374*H374</f>
        <v>0</v>
      </c>
      <c r="AR374" s="16" t="s">
        <v>143</v>
      </c>
      <c r="AT374" s="16" t="s">
        <v>138</v>
      </c>
      <c r="AU374" s="16" t="s">
        <v>94</v>
      </c>
      <c r="AY374" s="16" t="s">
        <v>136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6" t="s">
        <v>82</v>
      </c>
      <c r="BK374" s="204">
        <f>ROUND(I374*H374,2)</f>
        <v>0</v>
      </c>
      <c r="BL374" s="16" t="s">
        <v>143</v>
      </c>
      <c r="BM374" s="16" t="s">
        <v>777</v>
      </c>
    </row>
    <row r="375" s="1" customFormat="1">
      <c r="B375" s="34"/>
      <c r="C375" s="35"/>
      <c r="D375" s="207" t="s">
        <v>151</v>
      </c>
      <c r="E375" s="35"/>
      <c r="F375" s="216" t="s">
        <v>778</v>
      </c>
      <c r="G375" s="35"/>
      <c r="H375" s="35"/>
      <c r="I375" s="35"/>
      <c r="J375" s="35"/>
      <c r="K375" s="35"/>
      <c r="L375" s="36"/>
      <c r="M375" s="217"/>
      <c r="N375" s="75"/>
      <c r="O375" s="75"/>
      <c r="P375" s="75"/>
      <c r="Q375" s="75"/>
      <c r="R375" s="75"/>
      <c r="S375" s="75"/>
      <c r="T375" s="76"/>
      <c r="AT375" s="16" t="s">
        <v>151</v>
      </c>
      <c r="AU375" s="16" t="s">
        <v>94</v>
      </c>
    </row>
    <row r="376" s="11" customFormat="1">
      <c r="B376" s="205"/>
      <c r="C376" s="206"/>
      <c r="D376" s="207" t="s">
        <v>145</v>
      </c>
      <c r="E376" s="206"/>
      <c r="F376" s="209" t="s">
        <v>779</v>
      </c>
      <c r="G376" s="206"/>
      <c r="H376" s="210">
        <v>5.5140000000000002</v>
      </c>
      <c r="I376" s="206"/>
      <c r="J376" s="206"/>
      <c r="K376" s="206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145</v>
      </c>
      <c r="AU376" s="215" t="s">
        <v>94</v>
      </c>
      <c r="AV376" s="11" t="s">
        <v>94</v>
      </c>
      <c r="AW376" s="11" t="s">
        <v>4</v>
      </c>
      <c r="AX376" s="11" t="s">
        <v>82</v>
      </c>
      <c r="AY376" s="215" t="s">
        <v>136</v>
      </c>
    </row>
    <row r="377" s="1" customFormat="1" ht="16.5" customHeight="1">
      <c r="B377" s="34"/>
      <c r="C377" s="195" t="s">
        <v>780</v>
      </c>
      <c r="D377" s="195" t="s">
        <v>138</v>
      </c>
      <c r="E377" s="196" t="s">
        <v>781</v>
      </c>
      <c r="F377" s="197" t="s">
        <v>782</v>
      </c>
      <c r="G377" s="198" t="s">
        <v>149</v>
      </c>
      <c r="H377" s="199">
        <v>39.200000000000003</v>
      </c>
      <c r="I377" s="200">
        <v>0</v>
      </c>
      <c r="J377" s="200">
        <f>ROUND(I377*H377,2)</f>
        <v>0</v>
      </c>
      <c r="K377" s="197" t="s">
        <v>142</v>
      </c>
      <c r="L377" s="36"/>
      <c r="M377" s="73" t="s">
        <v>1</v>
      </c>
      <c r="N377" s="201" t="s">
        <v>45</v>
      </c>
      <c r="O377" s="202">
        <v>0</v>
      </c>
      <c r="P377" s="202">
        <f>O377*H377</f>
        <v>0</v>
      </c>
      <c r="Q377" s="202">
        <v>0.010880000000000001</v>
      </c>
      <c r="R377" s="202">
        <f>Q377*H377</f>
        <v>0.42649600000000004</v>
      </c>
      <c r="S377" s="202">
        <v>0</v>
      </c>
      <c r="T377" s="203">
        <f>S377*H377</f>
        <v>0</v>
      </c>
      <c r="AR377" s="16" t="s">
        <v>143</v>
      </c>
      <c r="AT377" s="16" t="s">
        <v>138</v>
      </c>
      <c r="AU377" s="16" t="s">
        <v>94</v>
      </c>
      <c r="AY377" s="16" t="s">
        <v>136</v>
      </c>
      <c r="BE377" s="204">
        <f>IF(N377="základní",J377,0)</f>
        <v>0</v>
      </c>
      <c r="BF377" s="204">
        <f>IF(N377="snížená",J377,0)</f>
        <v>0</v>
      </c>
      <c r="BG377" s="204">
        <f>IF(N377="zákl. přenesená",J377,0)</f>
        <v>0</v>
      </c>
      <c r="BH377" s="204">
        <f>IF(N377="sníž. přenesená",J377,0)</f>
        <v>0</v>
      </c>
      <c r="BI377" s="204">
        <f>IF(N377="nulová",J377,0)</f>
        <v>0</v>
      </c>
      <c r="BJ377" s="16" t="s">
        <v>82</v>
      </c>
      <c r="BK377" s="204">
        <f>ROUND(I377*H377,2)</f>
        <v>0</v>
      </c>
      <c r="BL377" s="16" t="s">
        <v>143</v>
      </c>
      <c r="BM377" s="16" t="s">
        <v>783</v>
      </c>
    </row>
    <row r="378" s="11" customFormat="1">
      <c r="B378" s="205"/>
      <c r="C378" s="206"/>
      <c r="D378" s="207" t="s">
        <v>145</v>
      </c>
      <c r="E378" s="208" t="s">
        <v>1</v>
      </c>
      <c r="F378" s="209" t="s">
        <v>784</v>
      </c>
      <c r="G378" s="206"/>
      <c r="H378" s="210">
        <v>39.200000000000003</v>
      </c>
      <c r="I378" s="206"/>
      <c r="J378" s="206"/>
      <c r="K378" s="206"/>
      <c r="L378" s="211"/>
      <c r="M378" s="212"/>
      <c r="N378" s="213"/>
      <c r="O378" s="213"/>
      <c r="P378" s="213"/>
      <c r="Q378" s="213"/>
      <c r="R378" s="213"/>
      <c r="S378" s="213"/>
      <c r="T378" s="214"/>
      <c r="AT378" s="215" t="s">
        <v>145</v>
      </c>
      <c r="AU378" s="215" t="s">
        <v>94</v>
      </c>
      <c r="AV378" s="11" t="s">
        <v>94</v>
      </c>
      <c r="AW378" s="11" t="s">
        <v>35</v>
      </c>
      <c r="AX378" s="11" t="s">
        <v>82</v>
      </c>
      <c r="AY378" s="215" t="s">
        <v>136</v>
      </c>
    </row>
    <row r="379" s="1" customFormat="1" ht="16.5" customHeight="1">
      <c r="B379" s="34"/>
      <c r="C379" s="195" t="s">
        <v>785</v>
      </c>
      <c r="D379" s="195" t="s">
        <v>138</v>
      </c>
      <c r="E379" s="196" t="s">
        <v>786</v>
      </c>
      <c r="F379" s="197" t="s">
        <v>787</v>
      </c>
      <c r="G379" s="198" t="s">
        <v>149</v>
      </c>
      <c r="H379" s="199">
        <v>39.200000000000003</v>
      </c>
      <c r="I379" s="200">
        <v>0</v>
      </c>
      <c r="J379" s="200">
        <f>ROUND(I379*H379,2)</f>
        <v>0</v>
      </c>
      <c r="K379" s="197" t="s">
        <v>142</v>
      </c>
      <c r="L379" s="36"/>
      <c r="M379" s="73" t="s">
        <v>1</v>
      </c>
      <c r="N379" s="201" t="s">
        <v>45</v>
      </c>
      <c r="O379" s="202">
        <v>0</v>
      </c>
      <c r="P379" s="202">
        <f>O379*H379</f>
        <v>0</v>
      </c>
      <c r="Q379" s="202">
        <v>0</v>
      </c>
      <c r="R379" s="202">
        <f>Q379*H379</f>
        <v>0</v>
      </c>
      <c r="S379" s="202">
        <v>0</v>
      </c>
      <c r="T379" s="203">
        <f>S379*H379</f>
        <v>0</v>
      </c>
      <c r="AR379" s="16" t="s">
        <v>143</v>
      </c>
      <c r="AT379" s="16" t="s">
        <v>138</v>
      </c>
      <c r="AU379" s="16" t="s">
        <v>94</v>
      </c>
      <c r="AY379" s="16" t="s">
        <v>136</v>
      </c>
      <c r="BE379" s="204">
        <f>IF(N379="základní",J379,0)</f>
        <v>0</v>
      </c>
      <c r="BF379" s="204">
        <f>IF(N379="snížená",J379,0)</f>
        <v>0</v>
      </c>
      <c r="BG379" s="204">
        <f>IF(N379="zákl. přenesená",J379,0)</f>
        <v>0</v>
      </c>
      <c r="BH379" s="204">
        <f>IF(N379="sníž. přenesená",J379,0)</f>
        <v>0</v>
      </c>
      <c r="BI379" s="204">
        <f>IF(N379="nulová",J379,0)</f>
        <v>0</v>
      </c>
      <c r="BJ379" s="16" t="s">
        <v>82</v>
      </c>
      <c r="BK379" s="204">
        <f>ROUND(I379*H379,2)</f>
        <v>0</v>
      </c>
      <c r="BL379" s="16" t="s">
        <v>143</v>
      </c>
      <c r="BM379" s="16" t="s">
        <v>788</v>
      </c>
    </row>
    <row r="380" s="1" customFormat="1">
      <c r="B380" s="34"/>
      <c r="C380" s="35"/>
      <c r="D380" s="207" t="s">
        <v>151</v>
      </c>
      <c r="E380" s="35"/>
      <c r="F380" s="216" t="s">
        <v>789</v>
      </c>
      <c r="G380" s="35"/>
      <c r="H380" s="35"/>
      <c r="I380" s="35"/>
      <c r="J380" s="35"/>
      <c r="K380" s="35"/>
      <c r="L380" s="36"/>
      <c r="M380" s="217"/>
      <c r="N380" s="75"/>
      <c r="O380" s="75"/>
      <c r="P380" s="75"/>
      <c r="Q380" s="75"/>
      <c r="R380" s="75"/>
      <c r="S380" s="75"/>
      <c r="T380" s="76"/>
      <c r="AT380" s="16" t="s">
        <v>151</v>
      </c>
      <c r="AU380" s="16" t="s">
        <v>94</v>
      </c>
    </row>
    <row r="381" s="1" customFormat="1" ht="16.5" customHeight="1">
      <c r="B381" s="34"/>
      <c r="C381" s="195" t="s">
        <v>790</v>
      </c>
      <c r="D381" s="195" t="s">
        <v>138</v>
      </c>
      <c r="E381" s="196" t="s">
        <v>791</v>
      </c>
      <c r="F381" s="197" t="s">
        <v>792</v>
      </c>
      <c r="G381" s="198" t="s">
        <v>149</v>
      </c>
      <c r="H381" s="199">
        <v>39.200000000000003</v>
      </c>
      <c r="I381" s="200">
        <v>0</v>
      </c>
      <c r="J381" s="200">
        <f>ROUND(I381*H381,2)</f>
        <v>0</v>
      </c>
      <c r="K381" s="197" t="s">
        <v>142</v>
      </c>
      <c r="L381" s="36"/>
      <c r="M381" s="73" t="s">
        <v>1</v>
      </c>
      <c r="N381" s="201" t="s">
        <v>45</v>
      </c>
      <c r="O381" s="202">
        <v>0</v>
      </c>
      <c r="P381" s="202">
        <f>O381*H381</f>
        <v>0</v>
      </c>
      <c r="Q381" s="202">
        <v>0</v>
      </c>
      <c r="R381" s="202">
        <f>Q381*H381</f>
        <v>0</v>
      </c>
      <c r="S381" s="202">
        <v>0</v>
      </c>
      <c r="T381" s="203">
        <f>S381*H381</f>
        <v>0</v>
      </c>
      <c r="AR381" s="16" t="s">
        <v>143</v>
      </c>
      <c r="AT381" s="16" t="s">
        <v>138</v>
      </c>
      <c r="AU381" s="16" t="s">
        <v>94</v>
      </c>
      <c r="AY381" s="16" t="s">
        <v>136</v>
      </c>
      <c r="BE381" s="204">
        <f>IF(N381="základní",J381,0)</f>
        <v>0</v>
      </c>
      <c r="BF381" s="204">
        <f>IF(N381="snížená",J381,0)</f>
        <v>0</v>
      </c>
      <c r="BG381" s="204">
        <f>IF(N381="zákl. přenesená",J381,0)</f>
        <v>0</v>
      </c>
      <c r="BH381" s="204">
        <f>IF(N381="sníž. přenesená",J381,0)</f>
        <v>0</v>
      </c>
      <c r="BI381" s="204">
        <f>IF(N381="nulová",J381,0)</f>
        <v>0</v>
      </c>
      <c r="BJ381" s="16" t="s">
        <v>82</v>
      </c>
      <c r="BK381" s="204">
        <f>ROUND(I381*H381,2)</f>
        <v>0</v>
      </c>
      <c r="BL381" s="16" t="s">
        <v>143</v>
      </c>
      <c r="BM381" s="16" t="s">
        <v>793</v>
      </c>
    </row>
    <row r="382" s="13" customFormat="1">
      <c r="B382" s="236"/>
      <c r="C382" s="237"/>
      <c r="D382" s="207" t="s">
        <v>145</v>
      </c>
      <c r="E382" s="238" t="s">
        <v>1</v>
      </c>
      <c r="F382" s="239" t="s">
        <v>794</v>
      </c>
      <c r="G382" s="237"/>
      <c r="H382" s="238" t="s">
        <v>1</v>
      </c>
      <c r="I382" s="237"/>
      <c r="J382" s="237"/>
      <c r="K382" s="237"/>
      <c r="L382" s="240"/>
      <c r="M382" s="241"/>
      <c r="N382" s="242"/>
      <c r="O382" s="242"/>
      <c r="P382" s="242"/>
      <c r="Q382" s="242"/>
      <c r="R382" s="242"/>
      <c r="S382" s="242"/>
      <c r="T382" s="243"/>
      <c r="AT382" s="244" t="s">
        <v>145</v>
      </c>
      <c r="AU382" s="244" t="s">
        <v>94</v>
      </c>
      <c r="AV382" s="13" t="s">
        <v>82</v>
      </c>
      <c r="AW382" s="13" t="s">
        <v>35</v>
      </c>
      <c r="AX382" s="13" t="s">
        <v>74</v>
      </c>
      <c r="AY382" s="244" t="s">
        <v>136</v>
      </c>
    </row>
    <row r="383" s="11" customFormat="1">
      <c r="B383" s="205"/>
      <c r="C383" s="206"/>
      <c r="D383" s="207" t="s">
        <v>145</v>
      </c>
      <c r="E383" s="208" t="s">
        <v>1</v>
      </c>
      <c r="F383" s="209" t="s">
        <v>795</v>
      </c>
      <c r="G383" s="206"/>
      <c r="H383" s="210">
        <v>39.200000000000003</v>
      </c>
      <c r="I383" s="206"/>
      <c r="J383" s="206"/>
      <c r="K383" s="206"/>
      <c r="L383" s="211"/>
      <c r="M383" s="212"/>
      <c r="N383" s="213"/>
      <c r="O383" s="213"/>
      <c r="P383" s="213"/>
      <c r="Q383" s="213"/>
      <c r="R383" s="213"/>
      <c r="S383" s="213"/>
      <c r="T383" s="214"/>
      <c r="AT383" s="215" t="s">
        <v>145</v>
      </c>
      <c r="AU383" s="215" t="s">
        <v>94</v>
      </c>
      <c r="AV383" s="11" t="s">
        <v>94</v>
      </c>
      <c r="AW383" s="11" t="s">
        <v>35</v>
      </c>
      <c r="AX383" s="11" t="s">
        <v>82</v>
      </c>
      <c r="AY383" s="215" t="s">
        <v>136</v>
      </c>
    </row>
    <row r="384" s="1" customFormat="1" ht="16.5" customHeight="1">
      <c r="B384" s="34"/>
      <c r="C384" s="195" t="s">
        <v>796</v>
      </c>
      <c r="D384" s="195" t="s">
        <v>138</v>
      </c>
      <c r="E384" s="196" t="s">
        <v>797</v>
      </c>
      <c r="F384" s="197" t="s">
        <v>798</v>
      </c>
      <c r="G384" s="198" t="s">
        <v>149</v>
      </c>
      <c r="H384" s="199">
        <v>115.40000000000001</v>
      </c>
      <c r="I384" s="200">
        <v>0</v>
      </c>
      <c r="J384" s="200">
        <f>ROUND(I384*H384,2)</f>
        <v>0</v>
      </c>
      <c r="K384" s="197" t="s">
        <v>142</v>
      </c>
      <c r="L384" s="36"/>
      <c r="M384" s="73" t="s">
        <v>1</v>
      </c>
      <c r="N384" s="201" t="s">
        <v>45</v>
      </c>
      <c r="O384" s="202">
        <v>0</v>
      </c>
      <c r="P384" s="202">
        <f>O384*H384</f>
        <v>0</v>
      </c>
      <c r="Q384" s="202">
        <v>0</v>
      </c>
      <c r="R384" s="202">
        <f>Q384*H384</f>
        <v>0</v>
      </c>
      <c r="S384" s="202">
        <v>0</v>
      </c>
      <c r="T384" s="203">
        <f>S384*H384</f>
        <v>0</v>
      </c>
      <c r="AR384" s="16" t="s">
        <v>143</v>
      </c>
      <c r="AT384" s="16" t="s">
        <v>138</v>
      </c>
      <c r="AU384" s="16" t="s">
        <v>94</v>
      </c>
      <c r="AY384" s="16" t="s">
        <v>136</v>
      </c>
      <c r="BE384" s="204">
        <f>IF(N384="základní",J384,0)</f>
        <v>0</v>
      </c>
      <c r="BF384" s="204">
        <f>IF(N384="snížená",J384,0)</f>
        <v>0</v>
      </c>
      <c r="BG384" s="204">
        <f>IF(N384="zákl. přenesená",J384,0)</f>
        <v>0</v>
      </c>
      <c r="BH384" s="204">
        <f>IF(N384="sníž. přenesená",J384,0)</f>
        <v>0</v>
      </c>
      <c r="BI384" s="204">
        <f>IF(N384="nulová",J384,0)</f>
        <v>0</v>
      </c>
      <c r="BJ384" s="16" t="s">
        <v>82</v>
      </c>
      <c r="BK384" s="204">
        <f>ROUND(I384*H384,2)</f>
        <v>0</v>
      </c>
      <c r="BL384" s="16" t="s">
        <v>143</v>
      </c>
      <c r="BM384" s="16" t="s">
        <v>799</v>
      </c>
    </row>
    <row r="385" s="13" customFormat="1">
      <c r="B385" s="236"/>
      <c r="C385" s="237"/>
      <c r="D385" s="207" t="s">
        <v>145</v>
      </c>
      <c r="E385" s="238" t="s">
        <v>1</v>
      </c>
      <c r="F385" s="239" t="s">
        <v>794</v>
      </c>
      <c r="G385" s="237"/>
      <c r="H385" s="238" t="s">
        <v>1</v>
      </c>
      <c r="I385" s="237"/>
      <c r="J385" s="237"/>
      <c r="K385" s="237"/>
      <c r="L385" s="240"/>
      <c r="M385" s="241"/>
      <c r="N385" s="242"/>
      <c r="O385" s="242"/>
      <c r="P385" s="242"/>
      <c r="Q385" s="242"/>
      <c r="R385" s="242"/>
      <c r="S385" s="242"/>
      <c r="T385" s="243"/>
      <c r="AT385" s="244" t="s">
        <v>145</v>
      </c>
      <c r="AU385" s="244" t="s">
        <v>94</v>
      </c>
      <c r="AV385" s="13" t="s">
        <v>82</v>
      </c>
      <c r="AW385" s="13" t="s">
        <v>35</v>
      </c>
      <c r="AX385" s="13" t="s">
        <v>74</v>
      </c>
      <c r="AY385" s="244" t="s">
        <v>136</v>
      </c>
    </row>
    <row r="386" s="11" customFormat="1">
      <c r="B386" s="205"/>
      <c r="C386" s="206"/>
      <c r="D386" s="207" t="s">
        <v>145</v>
      </c>
      <c r="E386" s="208" t="s">
        <v>1</v>
      </c>
      <c r="F386" s="209" t="s">
        <v>800</v>
      </c>
      <c r="G386" s="206"/>
      <c r="H386" s="210">
        <v>115.40000000000001</v>
      </c>
      <c r="I386" s="206"/>
      <c r="J386" s="206"/>
      <c r="K386" s="206"/>
      <c r="L386" s="211"/>
      <c r="M386" s="212"/>
      <c r="N386" s="213"/>
      <c r="O386" s="213"/>
      <c r="P386" s="213"/>
      <c r="Q386" s="213"/>
      <c r="R386" s="213"/>
      <c r="S386" s="213"/>
      <c r="T386" s="214"/>
      <c r="AT386" s="215" t="s">
        <v>145</v>
      </c>
      <c r="AU386" s="215" t="s">
        <v>94</v>
      </c>
      <c r="AV386" s="11" t="s">
        <v>94</v>
      </c>
      <c r="AW386" s="11" t="s">
        <v>35</v>
      </c>
      <c r="AX386" s="11" t="s">
        <v>82</v>
      </c>
      <c r="AY386" s="215" t="s">
        <v>136</v>
      </c>
    </row>
    <row r="387" s="1" customFormat="1" ht="16.5" customHeight="1">
      <c r="B387" s="34"/>
      <c r="C387" s="195" t="s">
        <v>801</v>
      </c>
      <c r="D387" s="195" t="s">
        <v>138</v>
      </c>
      <c r="E387" s="196" t="s">
        <v>802</v>
      </c>
      <c r="F387" s="197" t="s">
        <v>803</v>
      </c>
      <c r="G387" s="198" t="s">
        <v>149</v>
      </c>
      <c r="H387" s="199">
        <v>39.200000000000003</v>
      </c>
      <c r="I387" s="200">
        <v>0</v>
      </c>
      <c r="J387" s="200">
        <f>ROUND(I387*H387,2)</f>
        <v>0</v>
      </c>
      <c r="K387" s="197" t="s">
        <v>142</v>
      </c>
      <c r="L387" s="36"/>
      <c r="M387" s="73" t="s">
        <v>1</v>
      </c>
      <c r="N387" s="201" t="s">
        <v>45</v>
      </c>
      <c r="O387" s="202">
        <v>0</v>
      </c>
      <c r="P387" s="202">
        <f>O387*H387</f>
        <v>0</v>
      </c>
      <c r="Q387" s="202">
        <v>0</v>
      </c>
      <c r="R387" s="202">
        <f>Q387*H387</f>
        <v>0</v>
      </c>
      <c r="S387" s="202">
        <v>0</v>
      </c>
      <c r="T387" s="203">
        <f>S387*H387</f>
        <v>0</v>
      </c>
      <c r="AR387" s="16" t="s">
        <v>143</v>
      </c>
      <c r="AT387" s="16" t="s">
        <v>138</v>
      </c>
      <c r="AU387" s="16" t="s">
        <v>94</v>
      </c>
      <c r="AY387" s="16" t="s">
        <v>136</v>
      </c>
      <c r="BE387" s="204">
        <f>IF(N387="základní",J387,0)</f>
        <v>0</v>
      </c>
      <c r="BF387" s="204">
        <f>IF(N387="snížená",J387,0)</f>
        <v>0</v>
      </c>
      <c r="BG387" s="204">
        <f>IF(N387="zákl. přenesená",J387,0)</f>
        <v>0</v>
      </c>
      <c r="BH387" s="204">
        <f>IF(N387="sníž. přenesená",J387,0)</f>
        <v>0</v>
      </c>
      <c r="BI387" s="204">
        <f>IF(N387="nulová",J387,0)</f>
        <v>0</v>
      </c>
      <c r="BJ387" s="16" t="s">
        <v>82</v>
      </c>
      <c r="BK387" s="204">
        <f>ROUND(I387*H387,2)</f>
        <v>0</v>
      </c>
      <c r="BL387" s="16" t="s">
        <v>143</v>
      </c>
      <c r="BM387" s="16" t="s">
        <v>804</v>
      </c>
    </row>
    <row r="388" s="11" customFormat="1">
      <c r="B388" s="205"/>
      <c r="C388" s="206"/>
      <c r="D388" s="207" t="s">
        <v>145</v>
      </c>
      <c r="E388" s="208" t="s">
        <v>1</v>
      </c>
      <c r="F388" s="209" t="s">
        <v>805</v>
      </c>
      <c r="G388" s="206"/>
      <c r="H388" s="210">
        <v>39.200000000000003</v>
      </c>
      <c r="I388" s="206"/>
      <c r="J388" s="206"/>
      <c r="K388" s="206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145</v>
      </c>
      <c r="AU388" s="215" t="s">
        <v>94</v>
      </c>
      <c r="AV388" s="11" t="s">
        <v>94</v>
      </c>
      <c r="AW388" s="11" t="s">
        <v>35</v>
      </c>
      <c r="AX388" s="11" t="s">
        <v>82</v>
      </c>
      <c r="AY388" s="215" t="s">
        <v>136</v>
      </c>
    </row>
    <row r="389" s="1" customFormat="1" ht="16.5" customHeight="1">
      <c r="B389" s="34"/>
      <c r="C389" s="195" t="s">
        <v>806</v>
      </c>
      <c r="D389" s="195" t="s">
        <v>138</v>
      </c>
      <c r="E389" s="196" t="s">
        <v>807</v>
      </c>
      <c r="F389" s="197" t="s">
        <v>808</v>
      </c>
      <c r="G389" s="198" t="s">
        <v>149</v>
      </c>
      <c r="H389" s="199">
        <v>142.63999999999999</v>
      </c>
      <c r="I389" s="200">
        <v>0</v>
      </c>
      <c r="J389" s="200">
        <f>ROUND(I389*H389,2)</f>
        <v>0</v>
      </c>
      <c r="K389" s="197" t="s">
        <v>142</v>
      </c>
      <c r="L389" s="36"/>
      <c r="M389" s="73" t="s">
        <v>1</v>
      </c>
      <c r="N389" s="201" t="s">
        <v>45</v>
      </c>
      <c r="O389" s="202">
        <v>0</v>
      </c>
      <c r="P389" s="202">
        <f>O389*H389</f>
        <v>0</v>
      </c>
      <c r="Q389" s="202">
        <v>0</v>
      </c>
      <c r="R389" s="202">
        <f>Q389*H389</f>
        <v>0</v>
      </c>
      <c r="S389" s="202">
        <v>0</v>
      </c>
      <c r="T389" s="203">
        <f>S389*H389</f>
        <v>0</v>
      </c>
      <c r="AR389" s="16" t="s">
        <v>143</v>
      </c>
      <c r="AT389" s="16" t="s">
        <v>138</v>
      </c>
      <c r="AU389" s="16" t="s">
        <v>94</v>
      </c>
      <c r="AY389" s="16" t="s">
        <v>136</v>
      </c>
      <c r="BE389" s="204">
        <f>IF(N389="základní",J389,0)</f>
        <v>0</v>
      </c>
      <c r="BF389" s="204">
        <f>IF(N389="snížená",J389,0)</f>
        <v>0</v>
      </c>
      <c r="BG389" s="204">
        <f>IF(N389="zákl. přenesená",J389,0)</f>
        <v>0</v>
      </c>
      <c r="BH389" s="204">
        <f>IF(N389="sníž. přenesená",J389,0)</f>
        <v>0</v>
      </c>
      <c r="BI389" s="204">
        <f>IF(N389="nulová",J389,0)</f>
        <v>0</v>
      </c>
      <c r="BJ389" s="16" t="s">
        <v>82</v>
      </c>
      <c r="BK389" s="204">
        <f>ROUND(I389*H389,2)</f>
        <v>0</v>
      </c>
      <c r="BL389" s="16" t="s">
        <v>143</v>
      </c>
      <c r="BM389" s="16" t="s">
        <v>809</v>
      </c>
    </row>
    <row r="390" s="1" customFormat="1">
      <c r="B390" s="34"/>
      <c r="C390" s="35"/>
      <c r="D390" s="207" t="s">
        <v>151</v>
      </c>
      <c r="E390" s="35"/>
      <c r="F390" s="216" t="s">
        <v>810</v>
      </c>
      <c r="G390" s="35"/>
      <c r="H390" s="35"/>
      <c r="I390" s="35"/>
      <c r="J390" s="35"/>
      <c r="K390" s="35"/>
      <c r="L390" s="36"/>
      <c r="M390" s="217"/>
      <c r="N390" s="75"/>
      <c r="O390" s="75"/>
      <c r="P390" s="75"/>
      <c r="Q390" s="75"/>
      <c r="R390" s="75"/>
      <c r="S390" s="75"/>
      <c r="T390" s="76"/>
      <c r="AT390" s="16" t="s">
        <v>151</v>
      </c>
      <c r="AU390" s="16" t="s">
        <v>94</v>
      </c>
    </row>
    <row r="391" s="1" customFormat="1" ht="16.5" customHeight="1">
      <c r="B391" s="34"/>
      <c r="C391" s="195" t="s">
        <v>811</v>
      </c>
      <c r="D391" s="195" t="s">
        <v>138</v>
      </c>
      <c r="E391" s="196" t="s">
        <v>812</v>
      </c>
      <c r="F391" s="197" t="s">
        <v>813</v>
      </c>
      <c r="G391" s="198" t="s">
        <v>149</v>
      </c>
      <c r="H391" s="199">
        <v>16.137</v>
      </c>
      <c r="I391" s="200">
        <v>0</v>
      </c>
      <c r="J391" s="200">
        <f>ROUND(I391*H391,2)</f>
        <v>0</v>
      </c>
      <c r="K391" s="197" t="s">
        <v>142</v>
      </c>
      <c r="L391" s="36"/>
      <c r="M391" s="73" t="s">
        <v>1</v>
      </c>
      <c r="N391" s="201" t="s">
        <v>45</v>
      </c>
      <c r="O391" s="202">
        <v>0</v>
      </c>
      <c r="P391" s="202">
        <f>O391*H391</f>
        <v>0</v>
      </c>
      <c r="Q391" s="202">
        <v>0.40000000000000002</v>
      </c>
      <c r="R391" s="202">
        <f>Q391*H391</f>
        <v>6.4548000000000005</v>
      </c>
      <c r="S391" s="202">
        <v>0</v>
      </c>
      <c r="T391" s="203">
        <f>S391*H391</f>
        <v>0</v>
      </c>
      <c r="AR391" s="16" t="s">
        <v>143</v>
      </c>
      <c r="AT391" s="16" t="s">
        <v>138</v>
      </c>
      <c r="AU391" s="16" t="s">
        <v>94</v>
      </c>
      <c r="AY391" s="16" t="s">
        <v>136</v>
      </c>
      <c r="BE391" s="204">
        <f>IF(N391="základní",J391,0)</f>
        <v>0</v>
      </c>
      <c r="BF391" s="204">
        <f>IF(N391="snížená",J391,0)</f>
        <v>0</v>
      </c>
      <c r="BG391" s="204">
        <f>IF(N391="zákl. přenesená",J391,0)</f>
        <v>0</v>
      </c>
      <c r="BH391" s="204">
        <f>IF(N391="sníž. přenesená",J391,0)</f>
        <v>0</v>
      </c>
      <c r="BI391" s="204">
        <f>IF(N391="nulová",J391,0)</f>
        <v>0</v>
      </c>
      <c r="BJ391" s="16" t="s">
        <v>82</v>
      </c>
      <c r="BK391" s="204">
        <f>ROUND(I391*H391,2)</f>
        <v>0</v>
      </c>
      <c r="BL391" s="16" t="s">
        <v>143</v>
      </c>
      <c r="BM391" s="16" t="s">
        <v>814</v>
      </c>
    </row>
    <row r="392" s="13" customFormat="1">
      <c r="B392" s="236"/>
      <c r="C392" s="237"/>
      <c r="D392" s="207" t="s">
        <v>145</v>
      </c>
      <c r="E392" s="238" t="s">
        <v>1</v>
      </c>
      <c r="F392" s="239" t="s">
        <v>815</v>
      </c>
      <c r="G392" s="237"/>
      <c r="H392" s="238" t="s">
        <v>1</v>
      </c>
      <c r="I392" s="237"/>
      <c r="J392" s="237"/>
      <c r="K392" s="237"/>
      <c r="L392" s="240"/>
      <c r="M392" s="241"/>
      <c r="N392" s="242"/>
      <c r="O392" s="242"/>
      <c r="P392" s="242"/>
      <c r="Q392" s="242"/>
      <c r="R392" s="242"/>
      <c r="S392" s="242"/>
      <c r="T392" s="243"/>
      <c r="AT392" s="244" t="s">
        <v>145</v>
      </c>
      <c r="AU392" s="244" t="s">
        <v>94</v>
      </c>
      <c r="AV392" s="13" t="s">
        <v>82</v>
      </c>
      <c r="AW392" s="13" t="s">
        <v>35</v>
      </c>
      <c r="AX392" s="13" t="s">
        <v>74</v>
      </c>
      <c r="AY392" s="244" t="s">
        <v>136</v>
      </c>
    </row>
    <row r="393" s="11" customFormat="1">
      <c r="B393" s="205"/>
      <c r="C393" s="206"/>
      <c r="D393" s="207" t="s">
        <v>145</v>
      </c>
      <c r="E393" s="208" t="s">
        <v>1</v>
      </c>
      <c r="F393" s="209" t="s">
        <v>816</v>
      </c>
      <c r="G393" s="206"/>
      <c r="H393" s="210">
        <v>8.1560000000000006</v>
      </c>
      <c r="I393" s="206"/>
      <c r="J393" s="206"/>
      <c r="K393" s="206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145</v>
      </c>
      <c r="AU393" s="215" t="s">
        <v>94</v>
      </c>
      <c r="AV393" s="11" t="s">
        <v>94</v>
      </c>
      <c r="AW393" s="11" t="s">
        <v>35</v>
      </c>
      <c r="AX393" s="11" t="s">
        <v>74</v>
      </c>
      <c r="AY393" s="215" t="s">
        <v>136</v>
      </c>
    </row>
    <row r="394" s="11" customFormat="1">
      <c r="B394" s="205"/>
      <c r="C394" s="206"/>
      <c r="D394" s="207" t="s">
        <v>145</v>
      </c>
      <c r="E394" s="208" t="s">
        <v>1</v>
      </c>
      <c r="F394" s="209" t="s">
        <v>817</v>
      </c>
      <c r="G394" s="206"/>
      <c r="H394" s="210">
        <v>7.9809999999999999</v>
      </c>
      <c r="I394" s="206"/>
      <c r="J394" s="206"/>
      <c r="K394" s="206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145</v>
      </c>
      <c r="AU394" s="215" t="s">
        <v>94</v>
      </c>
      <c r="AV394" s="11" t="s">
        <v>94</v>
      </c>
      <c r="AW394" s="11" t="s">
        <v>35</v>
      </c>
      <c r="AX394" s="11" t="s">
        <v>74</v>
      </c>
      <c r="AY394" s="215" t="s">
        <v>136</v>
      </c>
    </row>
    <row r="395" s="12" customFormat="1">
      <c r="B395" s="221"/>
      <c r="C395" s="222"/>
      <c r="D395" s="207" t="s">
        <v>145</v>
      </c>
      <c r="E395" s="223" t="s">
        <v>1</v>
      </c>
      <c r="F395" s="224" t="s">
        <v>214</v>
      </c>
      <c r="G395" s="222"/>
      <c r="H395" s="225">
        <v>16.137</v>
      </c>
      <c r="I395" s="222"/>
      <c r="J395" s="222"/>
      <c r="K395" s="222"/>
      <c r="L395" s="226"/>
      <c r="M395" s="227"/>
      <c r="N395" s="228"/>
      <c r="O395" s="228"/>
      <c r="P395" s="228"/>
      <c r="Q395" s="228"/>
      <c r="R395" s="228"/>
      <c r="S395" s="228"/>
      <c r="T395" s="229"/>
      <c r="AT395" s="230" t="s">
        <v>145</v>
      </c>
      <c r="AU395" s="230" t="s">
        <v>94</v>
      </c>
      <c r="AV395" s="12" t="s">
        <v>143</v>
      </c>
      <c r="AW395" s="12" t="s">
        <v>35</v>
      </c>
      <c r="AX395" s="12" t="s">
        <v>82</v>
      </c>
      <c r="AY395" s="230" t="s">
        <v>136</v>
      </c>
    </row>
    <row r="396" s="1" customFormat="1" ht="16.5" customHeight="1">
      <c r="B396" s="34"/>
      <c r="C396" s="195" t="s">
        <v>818</v>
      </c>
      <c r="D396" s="195" t="s">
        <v>138</v>
      </c>
      <c r="E396" s="196" t="s">
        <v>819</v>
      </c>
      <c r="F396" s="197" t="s">
        <v>820</v>
      </c>
      <c r="G396" s="198" t="s">
        <v>157</v>
      </c>
      <c r="H396" s="199">
        <v>5.5839999999999996</v>
      </c>
      <c r="I396" s="200">
        <v>0</v>
      </c>
      <c r="J396" s="200">
        <f>ROUND(I396*H396,2)</f>
        <v>0</v>
      </c>
      <c r="K396" s="197" t="s">
        <v>142</v>
      </c>
      <c r="L396" s="36"/>
      <c r="M396" s="73" t="s">
        <v>1</v>
      </c>
      <c r="N396" s="201" t="s">
        <v>45</v>
      </c>
      <c r="O396" s="202">
        <v>0</v>
      </c>
      <c r="P396" s="202">
        <f>O396*H396</f>
        <v>0</v>
      </c>
      <c r="Q396" s="202">
        <v>0</v>
      </c>
      <c r="R396" s="202">
        <f>Q396*H396</f>
        <v>0</v>
      </c>
      <c r="S396" s="202">
        <v>0</v>
      </c>
      <c r="T396" s="203">
        <f>S396*H396</f>
        <v>0</v>
      </c>
      <c r="AR396" s="16" t="s">
        <v>143</v>
      </c>
      <c r="AT396" s="16" t="s">
        <v>138</v>
      </c>
      <c r="AU396" s="16" t="s">
        <v>94</v>
      </c>
      <c r="AY396" s="16" t="s">
        <v>136</v>
      </c>
      <c r="BE396" s="204">
        <f>IF(N396="základní",J396,0)</f>
        <v>0</v>
      </c>
      <c r="BF396" s="204">
        <f>IF(N396="snížená",J396,0)</f>
        <v>0</v>
      </c>
      <c r="BG396" s="204">
        <f>IF(N396="zákl. přenesená",J396,0)</f>
        <v>0</v>
      </c>
      <c r="BH396" s="204">
        <f>IF(N396="sníž. přenesená",J396,0)</f>
        <v>0</v>
      </c>
      <c r="BI396" s="204">
        <f>IF(N396="nulová",J396,0)</f>
        <v>0</v>
      </c>
      <c r="BJ396" s="16" t="s">
        <v>82</v>
      </c>
      <c r="BK396" s="204">
        <f>ROUND(I396*H396,2)</f>
        <v>0</v>
      </c>
      <c r="BL396" s="16" t="s">
        <v>143</v>
      </c>
      <c r="BM396" s="16" t="s">
        <v>821</v>
      </c>
    </row>
    <row r="397" s="1" customFormat="1">
      <c r="B397" s="34"/>
      <c r="C397" s="35"/>
      <c r="D397" s="207" t="s">
        <v>151</v>
      </c>
      <c r="E397" s="35"/>
      <c r="F397" s="216" t="s">
        <v>822</v>
      </c>
      <c r="G397" s="35"/>
      <c r="H397" s="35"/>
      <c r="I397" s="35"/>
      <c r="J397" s="35"/>
      <c r="K397" s="35"/>
      <c r="L397" s="36"/>
      <c r="M397" s="217"/>
      <c r="N397" s="75"/>
      <c r="O397" s="75"/>
      <c r="P397" s="75"/>
      <c r="Q397" s="75"/>
      <c r="R397" s="75"/>
      <c r="S397" s="75"/>
      <c r="T397" s="76"/>
      <c r="AT397" s="16" t="s">
        <v>151</v>
      </c>
      <c r="AU397" s="16" t="s">
        <v>94</v>
      </c>
    </row>
    <row r="398" s="13" customFormat="1">
      <c r="B398" s="236"/>
      <c r="C398" s="237"/>
      <c r="D398" s="207" t="s">
        <v>145</v>
      </c>
      <c r="E398" s="238" t="s">
        <v>1</v>
      </c>
      <c r="F398" s="239" t="s">
        <v>425</v>
      </c>
      <c r="G398" s="237"/>
      <c r="H398" s="238" t="s">
        <v>1</v>
      </c>
      <c r="I398" s="237"/>
      <c r="J398" s="237"/>
      <c r="K398" s="237"/>
      <c r="L398" s="240"/>
      <c r="M398" s="241"/>
      <c r="N398" s="242"/>
      <c r="O398" s="242"/>
      <c r="P398" s="242"/>
      <c r="Q398" s="242"/>
      <c r="R398" s="242"/>
      <c r="S398" s="242"/>
      <c r="T398" s="243"/>
      <c r="AT398" s="244" t="s">
        <v>145</v>
      </c>
      <c r="AU398" s="244" t="s">
        <v>94</v>
      </c>
      <c r="AV398" s="13" t="s">
        <v>82</v>
      </c>
      <c r="AW398" s="13" t="s">
        <v>35</v>
      </c>
      <c r="AX398" s="13" t="s">
        <v>74</v>
      </c>
      <c r="AY398" s="244" t="s">
        <v>136</v>
      </c>
    </row>
    <row r="399" s="11" customFormat="1">
      <c r="B399" s="205"/>
      <c r="C399" s="206"/>
      <c r="D399" s="207" t="s">
        <v>145</v>
      </c>
      <c r="E399" s="208" t="s">
        <v>1</v>
      </c>
      <c r="F399" s="209" t="s">
        <v>823</v>
      </c>
      <c r="G399" s="206"/>
      <c r="H399" s="210">
        <v>2.843</v>
      </c>
      <c r="I399" s="206"/>
      <c r="J399" s="206"/>
      <c r="K399" s="206"/>
      <c r="L399" s="211"/>
      <c r="M399" s="212"/>
      <c r="N399" s="213"/>
      <c r="O399" s="213"/>
      <c r="P399" s="213"/>
      <c r="Q399" s="213"/>
      <c r="R399" s="213"/>
      <c r="S399" s="213"/>
      <c r="T399" s="214"/>
      <c r="AT399" s="215" t="s">
        <v>145</v>
      </c>
      <c r="AU399" s="215" t="s">
        <v>94</v>
      </c>
      <c r="AV399" s="11" t="s">
        <v>94</v>
      </c>
      <c r="AW399" s="11" t="s">
        <v>35</v>
      </c>
      <c r="AX399" s="11" t="s">
        <v>74</v>
      </c>
      <c r="AY399" s="215" t="s">
        <v>136</v>
      </c>
    </row>
    <row r="400" s="11" customFormat="1">
      <c r="B400" s="205"/>
      <c r="C400" s="206"/>
      <c r="D400" s="207" t="s">
        <v>145</v>
      </c>
      <c r="E400" s="208" t="s">
        <v>1</v>
      </c>
      <c r="F400" s="209" t="s">
        <v>824</v>
      </c>
      <c r="G400" s="206"/>
      <c r="H400" s="210">
        <v>2.7410000000000001</v>
      </c>
      <c r="I400" s="206"/>
      <c r="J400" s="206"/>
      <c r="K400" s="206"/>
      <c r="L400" s="211"/>
      <c r="M400" s="212"/>
      <c r="N400" s="213"/>
      <c r="O400" s="213"/>
      <c r="P400" s="213"/>
      <c r="Q400" s="213"/>
      <c r="R400" s="213"/>
      <c r="S400" s="213"/>
      <c r="T400" s="214"/>
      <c r="AT400" s="215" t="s">
        <v>145</v>
      </c>
      <c r="AU400" s="215" t="s">
        <v>94</v>
      </c>
      <c r="AV400" s="11" t="s">
        <v>94</v>
      </c>
      <c r="AW400" s="11" t="s">
        <v>35</v>
      </c>
      <c r="AX400" s="11" t="s">
        <v>74</v>
      </c>
      <c r="AY400" s="215" t="s">
        <v>136</v>
      </c>
    </row>
    <row r="401" s="12" customFormat="1">
      <c r="B401" s="221"/>
      <c r="C401" s="222"/>
      <c r="D401" s="207" t="s">
        <v>145</v>
      </c>
      <c r="E401" s="223" t="s">
        <v>1</v>
      </c>
      <c r="F401" s="224" t="s">
        <v>214</v>
      </c>
      <c r="G401" s="222"/>
      <c r="H401" s="225">
        <v>5.5839999999999996</v>
      </c>
      <c r="I401" s="222"/>
      <c r="J401" s="222"/>
      <c r="K401" s="222"/>
      <c r="L401" s="226"/>
      <c r="M401" s="227"/>
      <c r="N401" s="228"/>
      <c r="O401" s="228"/>
      <c r="P401" s="228"/>
      <c r="Q401" s="228"/>
      <c r="R401" s="228"/>
      <c r="S401" s="228"/>
      <c r="T401" s="229"/>
      <c r="AT401" s="230" t="s">
        <v>145</v>
      </c>
      <c r="AU401" s="230" t="s">
        <v>94</v>
      </c>
      <c r="AV401" s="12" t="s">
        <v>143</v>
      </c>
      <c r="AW401" s="12" t="s">
        <v>35</v>
      </c>
      <c r="AX401" s="12" t="s">
        <v>82</v>
      </c>
      <c r="AY401" s="230" t="s">
        <v>136</v>
      </c>
    </row>
    <row r="402" s="1" customFormat="1" ht="16.5" customHeight="1">
      <c r="B402" s="34"/>
      <c r="C402" s="195" t="s">
        <v>825</v>
      </c>
      <c r="D402" s="195" t="s">
        <v>138</v>
      </c>
      <c r="E402" s="196" t="s">
        <v>826</v>
      </c>
      <c r="F402" s="197" t="s">
        <v>827</v>
      </c>
      <c r="G402" s="198" t="s">
        <v>157</v>
      </c>
      <c r="H402" s="199">
        <v>27.274999999999999</v>
      </c>
      <c r="I402" s="200">
        <v>0</v>
      </c>
      <c r="J402" s="200">
        <f>ROUND(I402*H402,2)</f>
        <v>0</v>
      </c>
      <c r="K402" s="197" t="s">
        <v>142</v>
      </c>
      <c r="L402" s="36"/>
      <c r="M402" s="73" t="s">
        <v>1</v>
      </c>
      <c r="N402" s="201" t="s">
        <v>45</v>
      </c>
      <c r="O402" s="202">
        <v>0</v>
      </c>
      <c r="P402" s="202">
        <f>O402*H402</f>
        <v>0</v>
      </c>
      <c r="Q402" s="202">
        <v>2.4500000000000002</v>
      </c>
      <c r="R402" s="202">
        <f>Q402*H402</f>
        <v>66.823750000000004</v>
      </c>
      <c r="S402" s="202">
        <v>0</v>
      </c>
      <c r="T402" s="203">
        <f>S402*H402</f>
        <v>0</v>
      </c>
      <c r="AR402" s="16" t="s">
        <v>143</v>
      </c>
      <c r="AT402" s="16" t="s">
        <v>138</v>
      </c>
      <c r="AU402" s="16" t="s">
        <v>94</v>
      </c>
      <c r="AY402" s="16" t="s">
        <v>136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16" t="s">
        <v>82</v>
      </c>
      <c r="BK402" s="204">
        <f>ROUND(I402*H402,2)</f>
        <v>0</v>
      </c>
      <c r="BL402" s="16" t="s">
        <v>143</v>
      </c>
      <c r="BM402" s="16" t="s">
        <v>828</v>
      </c>
    </row>
    <row r="403" s="1" customFormat="1">
      <c r="B403" s="34"/>
      <c r="C403" s="35"/>
      <c r="D403" s="207" t="s">
        <v>151</v>
      </c>
      <c r="E403" s="35"/>
      <c r="F403" s="216" t="s">
        <v>829</v>
      </c>
      <c r="G403" s="35"/>
      <c r="H403" s="35"/>
      <c r="I403" s="35"/>
      <c r="J403" s="35"/>
      <c r="K403" s="35"/>
      <c r="L403" s="36"/>
      <c r="M403" s="217"/>
      <c r="N403" s="75"/>
      <c r="O403" s="75"/>
      <c r="P403" s="75"/>
      <c r="Q403" s="75"/>
      <c r="R403" s="75"/>
      <c r="S403" s="75"/>
      <c r="T403" s="76"/>
      <c r="AT403" s="16" t="s">
        <v>151</v>
      </c>
      <c r="AU403" s="16" t="s">
        <v>94</v>
      </c>
    </row>
    <row r="404" s="13" customFormat="1">
      <c r="B404" s="236"/>
      <c r="C404" s="237"/>
      <c r="D404" s="207" t="s">
        <v>145</v>
      </c>
      <c r="E404" s="238" t="s">
        <v>1</v>
      </c>
      <c r="F404" s="239" t="s">
        <v>830</v>
      </c>
      <c r="G404" s="237"/>
      <c r="H404" s="238" t="s">
        <v>1</v>
      </c>
      <c r="I404" s="237"/>
      <c r="J404" s="237"/>
      <c r="K404" s="237"/>
      <c r="L404" s="240"/>
      <c r="M404" s="241"/>
      <c r="N404" s="242"/>
      <c r="O404" s="242"/>
      <c r="P404" s="242"/>
      <c r="Q404" s="242"/>
      <c r="R404" s="242"/>
      <c r="S404" s="242"/>
      <c r="T404" s="243"/>
      <c r="AT404" s="244" t="s">
        <v>145</v>
      </c>
      <c r="AU404" s="244" t="s">
        <v>94</v>
      </c>
      <c r="AV404" s="13" t="s">
        <v>82</v>
      </c>
      <c r="AW404" s="13" t="s">
        <v>35</v>
      </c>
      <c r="AX404" s="13" t="s">
        <v>74</v>
      </c>
      <c r="AY404" s="244" t="s">
        <v>136</v>
      </c>
    </row>
    <row r="405" s="11" customFormat="1">
      <c r="B405" s="205"/>
      <c r="C405" s="206"/>
      <c r="D405" s="207" t="s">
        <v>145</v>
      </c>
      <c r="E405" s="208" t="s">
        <v>1</v>
      </c>
      <c r="F405" s="209" t="s">
        <v>831</v>
      </c>
      <c r="G405" s="206"/>
      <c r="H405" s="210">
        <v>13.417999999999999</v>
      </c>
      <c r="I405" s="206"/>
      <c r="J405" s="206"/>
      <c r="K405" s="206"/>
      <c r="L405" s="211"/>
      <c r="M405" s="212"/>
      <c r="N405" s="213"/>
      <c r="O405" s="213"/>
      <c r="P405" s="213"/>
      <c r="Q405" s="213"/>
      <c r="R405" s="213"/>
      <c r="S405" s="213"/>
      <c r="T405" s="214"/>
      <c r="AT405" s="215" t="s">
        <v>145</v>
      </c>
      <c r="AU405" s="215" t="s">
        <v>94</v>
      </c>
      <c r="AV405" s="11" t="s">
        <v>94</v>
      </c>
      <c r="AW405" s="11" t="s">
        <v>35</v>
      </c>
      <c r="AX405" s="11" t="s">
        <v>74</v>
      </c>
      <c r="AY405" s="215" t="s">
        <v>136</v>
      </c>
    </row>
    <row r="406" s="11" customFormat="1">
      <c r="B406" s="205"/>
      <c r="C406" s="206"/>
      <c r="D406" s="207" t="s">
        <v>145</v>
      </c>
      <c r="E406" s="208" t="s">
        <v>1</v>
      </c>
      <c r="F406" s="209" t="s">
        <v>832</v>
      </c>
      <c r="G406" s="206"/>
      <c r="H406" s="210">
        <v>13.856999999999999</v>
      </c>
      <c r="I406" s="206"/>
      <c r="J406" s="206"/>
      <c r="K406" s="206"/>
      <c r="L406" s="211"/>
      <c r="M406" s="212"/>
      <c r="N406" s="213"/>
      <c r="O406" s="213"/>
      <c r="P406" s="213"/>
      <c r="Q406" s="213"/>
      <c r="R406" s="213"/>
      <c r="S406" s="213"/>
      <c r="T406" s="214"/>
      <c r="AT406" s="215" t="s">
        <v>145</v>
      </c>
      <c r="AU406" s="215" t="s">
        <v>94</v>
      </c>
      <c r="AV406" s="11" t="s">
        <v>94</v>
      </c>
      <c r="AW406" s="11" t="s">
        <v>35</v>
      </c>
      <c r="AX406" s="11" t="s">
        <v>74</v>
      </c>
      <c r="AY406" s="215" t="s">
        <v>136</v>
      </c>
    </row>
    <row r="407" s="12" customFormat="1">
      <c r="B407" s="221"/>
      <c r="C407" s="222"/>
      <c r="D407" s="207" t="s">
        <v>145</v>
      </c>
      <c r="E407" s="223" t="s">
        <v>1</v>
      </c>
      <c r="F407" s="224" t="s">
        <v>214</v>
      </c>
      <c r="G407" s="222"/>
      <c r="H407" s="225">
        <v>27.274999999999999</v>
      </c>
      <c r="I407" s="222"/>
      <c r="J407" s="222"/>
      <c r="K407" s="222"/>
      <c r="L407" s="226"/>
      <c r="M407" s="227"/>
      <c r="N407" s="228"/>
      <c r="O407" s="228"/>
      <c r="P407" s="228"/>
      <c r="Q407" s="228"/>
      <c r="R407" s="228"/>
      <c r="S407" s="228"/>
      <c r="T407" s="229"/>
      <c r="AT407" s="230" t="s">
        <v>145</v>
      </c>
      <c r="AU407" s="230" t="s">
        <v>94</v>
      </c>
      <c r="AV407" s="12" t="s">
        <v>143</v>
      </c>
      <c r="AW407" s="12" t="s">
        <v>35</v>
      </c>
      <c r="AX407" s="12" t="s">
        <v>82</v>
      </c>
      <c r="AY407" s="230" t="s">
        <v>136</v>
      </c>
    </row>
    <row r="408" s="1" customFormat="1" ht="16.5" customHeight="1">
      <c r="B408" s="34"/>
      <c r="C408" s="195" t="s">
        <v>833</v>
      </c>
      <c r="D408" s="195" t="s">
        <v>138</v>
      </c>
      <c r="E408" s="196" t="s">
        <v>834</v>
      </c>
      <c r="F408" s="197" t="s">
        <v>835</v>
      </c>
      <c r="G408" s="198" t="s">
        <v>149</v>
      </c>
      <c r="H408" s="199">
        <v>142.63999999999999</v>
      </c>
      <c r="I408" s="200">
        <v>0</v>
      </c>
      <c r="J408" s="200">
        <f>ROUND(I408*H408,2)</f>
        <v>0</v>
      </c>
      <c r="K408" s="197" t="s">
        <v>142</v>
      </c>
      <c r="L408" s="36"/>
      <c r="M408" s="73" t="s">
        <v>1</v>
      </c>
      <c r="N408" s="201" t="s">
        <v>45</v>
      </c>
      <c r="O408" s="202">
        <v>0</v>
      </c>
      <c r="P408" s="202">
        <f>O408*H408</f>
        <v>0</v>
      </c>
      <c r="Q408" s="202">
        <v>1.0311999999999999</v>
      </c>
      <c r="R408" s="202">
        <f>Q408*H408</f>
        <v>147.09036799999998</v>
      </c>
      <c r="S408" s="202">
        <v>0</v>
      </c>
      <c r="T408" s="203">
        <f>S408*H408</f>
        <v>0</v>
      </c>
      <c r="AR408" s="16" t="s">
        <v>143</v>
      </c>
      <c r="AT408" s="16" t="s">
        <v>138</v>
      </c>
      <c r="AU408" s="16" t="s">
        <v>94</v>
      </c>
      <c r="AY408" s="16" t="s">
        <v>136</v>
      </c>
      <c r="BE408" s="204">
        <f>IF(N408="základní",J408,0)</f>
        <v>0</v>
      </c>
      <c r="BF408" s="204">
        <f>IF(N408="snížená",J408,0)</f>
        <v>0</v>
      </c>
      <c r="BG408" s="204">
        <f>IF(N408="zákl. přenesená",J408,0)</f>
        <v>0</v>
      </c>
      <c r="BH408" s="204">
        <f>IF(N408="sníž. přenesená",J408,0)</f>
        <v>0</v>
      </c>
      <c r="BI408" s="204">
        <f>IF(N408="nulová",J408,0)</f>
        <v>0</v>
      </c>
      <c r="BJ408" s="16" t="s">
        <v>82</v>
      </c>
      <c r="BK408" s="204">
        <f>ROUND(I408*H408,2)</f>
        <v>0</v>
      </c>
      <c r="BL408" s="16" t="s">
        <v>143</v>
      </c>
      <c r="BM408" s="16" t="s">
        <v>836</v>
      </c>
    </row>
    <row r="409" s="1" customFormat="1">
      <c r="B409" s="34"/>
      <c r="C409" s="35"/>
      <c r="D409" s="207" t="s">
        <v>151</v>
      </c>
      <c r="E409" s="35"/>
      <c r="F409" s="216" t="s">
        <v>837</v>
      </c>
      <c r="G409" s="35"/>
      <c r="H409" s="35"/>
      <c r="I409" s="35"/>
      <c r="J409" s="35"/>
      <c r="K409" s="35"/>
      <c r="L409" s="36"/>
      <c r="M409" s="217"/>
      <c r="N409" s="75"/>
      <c r="O409" s="75"/>
      <c r="P409" s="75"/>
      <c r="Q409" s="75"/>
      <c r="R409" s="75"/>
      <c r="S409" s="75"/>
      <c r="T409" s="76"/>
      <c r="AT409" s="16" t="s">
        <v>151</v>
      </c>
      <c r="AU409" s="16" t="s">
        <v>94</v>
      </c>
    </row>
    <row r="410" s="11" customFormat="1">
      <c r="B410" s="205"/>
      <c r="C410" s="206"/>
      <c r="D410" s="207" t="s">
        <v>145</v>
      </c>
      <c r="E410" s="208" t="s">
        <v>1</v>
      </c>
      <c r="F410" s="209" t="s">
        <v>838</v>
      </c>
      <c r="G410" s="206"/>
      <c r="H410" s="210">
        <v>35.435000000000002</v>
      </c>
      <c r="I410" s="206"/>
      <c r="J410" s="206"/>
      <c r="K410" s="206"/>
      <c r="L410" s="211"/>
      <c r="M410" s="212"/>
      <c r="N410" s="213"/>
      <c r="O410" s="213"/>
      <c r="P410" s="213"/>
      <c r="Q410" s="213"/>
      <c r="R410" s="213"/>
      <c r="S410" s="213"/>
      <c r="T410" s="214"/>
      <c r="AT410" s="215" t="s">
        <v>145</v>
      </c>
      <c r="AU410" s="215" t="s">
        <v>94</v>
      </c>
      <c r="AV410" s="11" t="s">
        <v>94</v>
      </c>
      <c r="AW410" s="11" t="s">
        <v>35</v>
      </c>
      <c r="AX410" s="11" t="s">
        <v>74</v>
      </c>
      <c r="AY410" s="215" t="s">
        <v>136</v>
      </c>
    </row>
    <row r="411" s="11" customFormat="1">
      <c r="B411" s="205"/>
      <c r="C411" s="206"/>
      <c r="D411" s="207" t="s">
        <v>145</v>
      </c>
      <c r="E411" s="208" t="s">
        <v>1</v>
      </c>
      <c r="F411" s="209" t="s">
        <v>839</v>
      </c>
      <c r="G411" s="206"/>
      <c r="H411" s="210">
        <v>24.748999999999999</v>
      </c>
      <c r="I411" s="206"/>
      <c r="J411" s="206"/>
      <c r="K411" s="206"/>
      <c r="L411" s="211"/>
      <c r="M411" s="212"/>
      <c r="N411" s="213"/>
      <c r="O411" s="213"/>
      <c r="P411" s="213"/>
      <c r="Q411" s="213"/>
      <c r="R411" s="213"/>
      <c r="S411" s="213"/>
      <c r="T411" s="214"/>
      <c r="AT411" s="215" t="s">
        <v>145</v>
      </c>
      <c r="AU411" s="215" t="s">
        <v>94</v>
      </c>
      <c r="AV411" s="11" t="s">
        <v>94</v>
      </c>
      <c r="AW411" s="11" t="s">
        <v>35</v>
      </c>
      <c r="AX411" s="11" t="s">
        <v>74</v>
      </c>
      <c r="AY411" s="215" t="s">
        <v>136</v>
      </c>
    </row>
    <row r="412" s="11" customFormat="1">
      <c r="B412" s="205"/>
      <c r="C412" s="206"/>
      <c r="D412" s="207" t="s">
        <v>145</v>
      </c>
      <c r="E412" s="208" t="s">
        <v>1</v>
      </c>
      <c r="F412" s="209" t="s">
        <v>840</v>
      </c>
      <c r="G412" s="206"/>
      <c r="H412" s="210">
        <v>10.82</v>
      </c>
      <c r="I412" s="206"/>
      <c r="J412" s="206"/>
      <c r="K412" s="206"/>
      <c r="L412" s="211"/>
      <c r="M412" s="212"/>
      <c r="N412" s="213"/>
      <c r="O412" s="213"/>
      <c r="P412" s="213"/>
      <c r="Q412" s="213"/>
      <c r="R412" s="213"/>
      <c r="S412" s="213"/>
      <c r="T412" s="214"/>
      <c r="AT412" s="215" t="s">
        <v>145</v>
      </c>
      <c r="AU412" s="215" t="s">
        <v>94</v>
      </c>
      <c r="AV412" s="11" t="s">
        <v>94</v>
      </c>
      <c r="AW412" s="11" t="s">
        <v>35</v>
      </c>
      <c r="AX412" s="11" t="s">
        <v>74</v>
      </c>
      <c r="AY412" s="215" t="s">
        <v>136</v>
      </c>
    </row>
    <row r="413" s="11" customFormat="1">
      <c r="B413" s="205"/>
      <c r="C413" s="206"/>
      <c r="D413" s="207" t="s">
        <v>145</v>
      </c>
      <c r="E413" s="208" t="s">
        <v>1</v>
      </c>
      <c r="F413" s="209" t="s">
        <v>841</v>
      </c>
      <c r="G413" s="206"/>
      <c r="H413" s="210">
        <v>19.076000000000001</v>
      </c>
      <c r="I413" s="206"/>
      <c r="J413" s="206"/>
      <c r="K413" s="206"/>
      <c r="L413" s="211"/>
      <c r="M413" s="212"/>
      <c r="N413" s="213"/>
      <c r="O413" s="213"/>
      <c r="P413" s="213"/>
      <c r="Q413" s="213"/>
      <c r="R413" s="213"/>
      <c r="S413" s="213"/>
      <c r="T413" s="214"/>
      <c r="AT413" s="215" t="s">
        <v>145</v>
      </c>
      <c r="AU413" s="215" t="s">
        <v>94</v>
      </c>
      <c r="AV413" s="11" t="s">
        <v>94</v>
      </c>
      <c r="AW413" s="11" t="s">
        <v>35</v>
      </c>
      <c r="AX413" s="11" t="s">
        <v>74</v>
      </c>
      <c r="AY413" s="215" t="s">
        <v>136</v>
      </c>
    </row>
    <row r="414" s="11" customFormat="1">
      <c r="B414" s="205"/>
      <c r="C414" s="206"/>
      <c r="D414" s="207" t="s">
        <v>145</v>
      </c>
      <c r="E414" s="208" t="s">
        <v>1</v>
      </c>
      <c r="F414" s="209" t="s">
        <v>842</v>
      </c>
      <c r="G414" s="206"/>
      <c r="H414" s="210">
        <v>10.24</v>
      </c>
      <c r="I414" s="206"/>
      <c r="J414" s="206"/>
      <c r="K414" s="206"/>
      <c r="L414" s="211"/>
      <c r="M414" s="212"/>
      <c r="N414" s="213"/>
      <c r="O414" s="213"/>
      <c r="P414" s="213"/>
      <c r="Q414" s="213"/>
      <c r="R414" s="213"/>
      <c r="S414" s="213"/>
      <c r="T414" s="214"/>
      <c r="AT414" s="215" t="s">
        <v>145</v>
      </c>
      <c r="AU414" s="215" t="s">
        <v>94</v>
      </c>
      <c r="AV414" s="11" t="s">
        <v>94</v>
      </c>
      <c r="AW414" s="11" t="s">
        <v>35</v>
      </c>
      <c r="AX414" s="11" t="s">
        <v>74</v>
      </c>
      <c r="AY414" s="215" t="s">
        <v>136</v>
      </c>
    </row>
    <row r="415" s="11" customFormat="1">
      <c r="B415" s="205"/>
      <c r="C415" s="206"/>
      <c r="D415" s="207" t="s">
        <v>145</v>
      </c>
      <c r="E415" s="208" t="s">
        <v>1</v>
      </c>
      <c r="F415" s="209" t="s">
        <v>843</v>
      </c>
      <c r="G415" s="206"/>
      <c r="H415" s="210">
        <v>42.32</v>
      </c>
      <c r="I415" s="206"/>
      <c r="J415" s="206"/>
      <c r="K415" s="206"/>
      <c r="L415" s="211"/>
      <c r="M415" s="212"/>
      <c r="N415" s="213"/>
      <c r="O415" s="213"/>
      <c r="P415" s="213"/>
      <c r="Q415" s="213"/>
      <c r="R415" s="213"/>
      <c r="S415" s="213"/>
      <c r="T415" s="214"/>
      <c r="AT415" s="215" t="s">
        <v>145</v>
      </c>
      <c r="AU415" s="215" t="s">
        <v>94</v>
      </c>
      <c r="AV415" s="11" t="s">
        <v>94</v>
      </c>
      <c r="AW415" s="11" t="s">
        <v>35</v>
      </c>
      <c r="AX415" s="11" t="s">
        <v>74</v>
      </c>
      <c r="AY415" s="215" t="s">
        <v>136</v>
      </c>
    </row>
    <row r="416" s="12" customFormat="1">
      <c r="B416" s="221"/>
      <c r="C416" s="222"/>
      <c r="D416" s="207" t="s">
        <v>145</v>
      </c>
      <c r="E416" s="223" t="s">
        <v>1</v>
      </c>
      <c r="F416" s="224" t="s">
        <v>214</v>
      </c>
      <c r="G416" s="222"/>
      <c r="H416" s="225">
        <v>142.63999999999999</v>
      </c>
      <c r="I416" s="222"/>
      <c r="J416" s="222"/>
      <c r="K416" s="222"/>
      <c r="L416" s="226"/>
      <c r="M416" s="227"/>
      <c r="N416" s="228"/>
      <c r="O416" s="228"/>
      <c r="P416" s="228"/>
      <c r="Q416" s="228"/>
      <c r="R416" s="228"/>
      <c r="S416" s="228"/>
      <c r="T416" s="229"/>
      <c r="AT416" s="230" t="s">
        <v>145</v>
      </c>
      <c r="AU416" s="230" t="s">
        <v>94</v>
      </c>
      <c r="AV416" s="12" t="s">
        <v>143</v>
      </c>
      <c r="AW416" s="12" t="s">
        <v>35</v>
      </c>
      <c r="AX416" s="12" t="s">
        <v>82</v>
      </c>
      <c r="AY416" s="230" t="s">
        <v>136</v>
      </c>
    </row>
    <row r="417" s="10" customFormat="1" ht="22.8" customHeight="1">
      <c r="B417" s="180"/>
      <c r="C417" s="181"/>
      <c r="D417" s="182" t="s">
        <v>73</v>
      </c>
      <c r="E417" s="193" t="s">
        <v>165</v>
      </c>
      <c r="F417" s="193" t="s">
        <v>257</v>
      </c>
      <c r="G417" s="181"/>
      <c r="H417" s="181"/>
      <c r="I417" s="181"/>
      <c r="J417" s="194">
        <f>BK417</f>
        <v>0</v>
      </c>
      <c r="K417" s="181"/>
      <c r="L417" s="185"/>
      <c r="M417" s="186"/>
      <c r="N417" s="187"/>
      <c r="O417" s="187"/>
      <c r="P417" s="188">
        <f>SUM(P418:P441)</f>
        <v>0</v>
      </c>
      <c r="Q417" s="187"/>
      <c r="R417" s="188">
        <f>SUM(R418:R441)</f>
        <v>0</v>
      </c>
      <c r="S417" s="187"/>
      <c r="T417" s="189">
        <f>SUM(T418:T441)</f>
        <v>0</v>
      </c>
      <c r="AR417" s="190" t="s">
        <v>82</v>
      </c>
      <c r="AT417" s="191" t="s">
        <v>73</v>
      </c>
      <c r="AU417" s="191" t="s">
        <v>82</v>
      </c>
      <c r="AY417" s="190" t="s">
        <v>136</v>
      </c>
      <c r="BK417" s="192">
        <f>SUM(BK418:BK441)</f>
        <v>0</v>
      </c>
    </row>
    <row r="418" s="1" customFormat="1" ht="16.5" customHeight="1">
      <c r="B418" s="34"/>
      <c r="C418" s="195" t="s">
        <v>844</v>
      </c>
      <c r="D418" s="195" t="s">
        <v>138</v>
      </c>
      <c r="E418" s="196" t="s">
        <v>845</v>
      </c>
      <c r="F418" s="197" t="s">
        <v>846</v>
      </c>
      <c r="G418" s="198" t="s">
        <v>149</v>
      </c>
      <c r="H418" s="199">
        <v>369.97500000000002</v>
      </c>
      <c r="I418" s="200">
        <v>0</v>
      </c>
      <c r="J418" s="200">
        <f>ROUND(I418*H418,2)</f>
        <v>0</v>
      </c>
      <c r="K418" s="197" t="s">
        <v>142</v>
      </c>
      <c r="L418" s="36"/>
      <c r="M418" s="73" t="s">
        <v>1</v>
      </c>
      <c r="N418" s="201" t="s">
        <v>45</v>
      </c>
      <c r="O418" s="202">
        <v>0</v>
      </c>
      <c r="P418" s="202">
        <f>O418*H418</f>
        <v>0</v>
      </c>
      <c r="Q418" s="202">
        <v>0</v>
      </c>
      <c r="R418" s="202">
        <f>Q418*H418</f>
        <v>0</v>
      </c>
      <c r="S418" s="202">
        <v>0</v>
      </c>
      <c r="T418" s="203">
        <f>S418*H418</f>
        <v>0</v>
      </c>
      <c r="AR418" s="16" t="s">
        <v>143</v>
      </c>
      <c r="AT418" s="16" t="s">
        <v>138</v>
      </c>
      <c r="AU418" s="16" t="s">
        <v>94</v>
      </c>
      <c r="AY418" s="16" t="s">
        <v>136</v>
      </c>
      <c r="BE418" s="204">
        <f>IF(N418="základní",J418,0)</f>
        <v>0</v>
      </c>
      <c r="BF418" s="204">
        <f>IF(N418="snížená",J418,0)</f>
        <v>0</v>
      </c>
      <c r="BG418" s="204">
        <f>IF(N418="zákl. přenesená",J418,0)</f>
        <v>0</v>
      </c>
      <c r="BH418" s="204">
        <f>IF(N418="sníž. přenesená",J418,0)</f>
        <v>0</v>
      </c>
      <c r="BI418" s="204">
        <f>IF(N418="nulová",J418,0)</f>
        <v>0</v>
      </c>
      <c r="BJ418" s="16" t="s">
        <v>82</v>
      </c>
      <c r="BK418" s="204">
        <f>ROUND(I418*H418,2)</f>
        <v>0</v>
      </c>
      <c r="BL418" s="16" t="s">
        <v>143</v>
      </c>
      <c r="BM418" s="16" t="s">
        <v>847</v>
      </c>
    </row>
    <row r="419" s="1" customFormat="1">
      <c r="B419" s="34"/>
      <c r="C419" s="35"/>
      <c r="D419" s="207" t="s">
        <v>151</v>
      </c>
      <c r="E419" s="35"/>
      <c r="F419" s="216" t="s">
        <v>848</v>
      </c>
      <c r="G419" s="35"/>
      <c r="H419" s="35"/>
      <c r="I419" s="35"/>
      <c r="J419" s="35"/>
      <c r="K419" s="35"/>
      <c r="L419" s="36"/>
      <c r="M419" s="217"/>
      <c r="N419" s="75"/>
      <c r="O419" s="75"/>
      <c r="P419" s="75"/>
      <c r="Q419" s="75"/>
      <c r="R419" s="75"/>
      <c r="S419" s="75"/>
      <c r="T419" s="76"/>
      <c r="AT419" s="16" t="s">
        <v>151</v>
      </c>
      <c r="AU419" s="16" t="s">
        <v>94</v>
      </c>
    </row>
    <row r="420" s="11" customFormat="1">
      <c r="B420" s="205"/>
      <c r="C420" s="206"/>
      <c r="D420" s="207" t="s">
        <v>145</v>
      </c>
      <c r="E420" s="208" t="s">
        <v>1</v>
      </c>
      <c r="F420" s="209" t="s">
        <v>849</v>
      </c>
      <c r="G420" s="206"/>
      <c r="H420" s="210">
        <v>369.97500000000002</v>
      </c>
      <c r="I420" s="206"/>
      <c r="J420" s="206"/>
      <c r="K420" s="206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145</v>
      </c>
      <c r="AU420" s="215" t="s">
        <v>94</v>
      </c>
      <c r="AV420" s="11" t="s">
        <v>94</v>
      </c>
      <c r="AW420" s="11" t="s">
        <v>35</v>
      </c>
      <c r="AX420" s="11" t="s">
        <v>82</v>
      </c>
      <c r="AY420" s="215" t="s">
        <v>136</v>
      </c>
    </row>
    <row r="421" s="1" customFormat="1" ht="16.5" customHeight="1">
      <c r="B421" s="34"/>
      <c r="C421" s="195" t="s">
        <v>850</v>
      </c>
      <c r="D421" s="195" t="s">
        <v>138</v>
      </c>
      <c r="E421" s="196" t="s">
        <v>851</v>
      </c>
      <c r="F421" s="197" t="s">
        <v>852</v>
      </c>
      <c r="G421" s="198" t="s">
        <v>149</v>
      </c>
      <c r="H421" s="199">
        <v>405.75</v>
      </c>
      <c r="I421" s="200">
        <v>0</v>
      </c>
      <c r="J421" s="200">
        <f>ROUND(I421*H421,2)</f>
        <v>0</v>
      </c>
      <c r="K421" s="197" t="s">
        <v>142</v>
      </c>
      <c r="L421" s="36"/>
      <c r="M421" s="73" t="s">
        <v>1</v>
      </c>
      <c r="N421" s="201" t="s">
        <v>45</v>
      </c>
      <c r="O421" s="202">
        <v>0</v>
      </c>
      <c r="P421" s="202">
        <f>O421*H421</f>
        <v>0</v>
      </c>
      <c r="Q421" s="202">
        <v>0</v>
      </c>
      <c r="R421" s="202">
        <f>Q421*H421</f>
        <v>0</v>
      </c>
      <c r="S421" s="202">
        <v>0</v>
      </c>
      <c r="T421" s="203">
        <f>S421*H421</f>
        <v>0</v>
      </c>
      <c r="AR421" s="16" t="s">
        <v>143</v>
      </c>
      <c r="AT421" s="16" t="s">
        <v>138</v>
      </c>
      <c r="AU421" s="16" t="s">
        <v>94</v>
      </c>
      <c r="AY421" s="16" t="s">
        <v>136</v>
      </c>
      <c r="BE421" s="204">
        <f>IF(N421="základní",J421,0)</f>
        <v>0</v>
      </c>
      <c r="BF421" s="204">
        <f>IF(N421="snížená",J421,0)</f>
        <v>0</v>
      </c>
      <c r="BG421" s="204">
        <f>IF(N421="zákl. přenesená",J421,0)</f>
        <v>0</v>
      </c>
      <c r="BH421" s="204">
        <f>IF(N421="sníž. přenesená",J421,0)</f>
        <v>0</v>
      </c>
      <c r="BI421" s="204">
        <f>IF(N421="nulová",J421,0)</f>
        <v>0</v>
      </c>
      <c r="BJ421" s="16" t="s">
        <v>82</v>
      </c>
      <c r="BK421" s="204">
        <f>ROUND(I421*H421,2)</f>
        <v>0</v>
      </c>
      <c r="BL421" s="16" t="s">
        <v>143</v>
      </c>
      <c r="BM421" s="16" t="s">
        <v>853</v>
      </c>
    </row>
    <row r="422" s="1" customFormat="1">
      <c r="B422" s="34"/>
      <c r="C422" s="35"/>
      <c r="D422" s="207" t="s">
        <v>151</v>
      </c>
      <c r="E422" s="35"/>
      <c r="F422" s="216" t="s">
        <v>854</v>
      </c>
      <c r="G422" s="35"/>
      <c r="H422" s="35"/>
      <c r="I422" s="35"/>
      <c r="J422" s="35"/>
      <c r="K422" s="35"/>
      <c r="L422" s="36"/>
      <c r="M422" s="217"/>
      <c r="N422" s="75"/>
      <c r="O422" s="75"/>
      <c r="P422" s="75"/>
      <c r="Q422" s="75"/>
      <c r="R422" s="75"/>
      <c r="S422" s="75"/>
      <c r="T422" s="76"/>
      <c r="AT422" s="16" t="s">
        <v>151</v>
      </c>
      <c r="AU422" s="16" t="s">
        <v>94</v>
      </c>
    </row>
    <row r="423" s="11" customFormat="1">
      <c r="B423" s="205"/>
      <c r="C423" s="206"/>
      <c r="D423" s="207" t="s">
        <v>145</v>
      </c>
      <c r="E423" s="208" t="s">
        <v>1</v>
      </c>
      <c r="F423" s="209" t="s">
        <v>855</v>
      </c>
      <c r="G423" s="206"/>
      <c r="H423" s="210">
        <v>405.75</v>
      </c>
      <c r="I423" s="206"/>
      <c r="J423" s="206"/>
      <c r="K423" s="206"/>
      <c r="L423" s="211"/>
      <c r="M423" s="212"/>
      <c r="N423" s="213"/>
      <c r="O423" s="213"/>
      <c r="P423" s="213"/>
      <c r="Q423" s="213"/>
      <c r="R423" s="213"/>
      <c r="S423" s="213"/>
      <c r="T423" s="214"/>
      <c r="AT423" s="215" t="s">
        <v>145</v>
      </c>
      <c r="AU423" s="215" t="s">
        <v>94</v>
      </c>
      <c r="AV423" s="11" t="s">
        <v>94</v>
      </c>
      <c r="AW423" s="11" t="s">
        <v>35</v>
      </c>
      <c r="AX423" s="11" t="s">
        <v>82</v>
      </c>
      <c r="AY423" s="215" t="s">
        <v>136</v>
      </c>
    </row>
    <row r="424" s="1" customFormat="1" ht="16.5" customHeight="1">
      <c r="B424" s="34"/>
      <c r="C424" s="195" t="s">
        <v>856</v>
      </c>
      <c r="D424" s="195" t="s">
        <v>138</v>
      </c>
      <c r="E424" s="196" t="s">
        <v>857</v>
      </c>
      <c r="F424" s="197" t="s">
        <v>858</v>
      </c>
      <c r="G424" s="198" t="s">
        <v>149</v>
      </c>
      <c r="H424" s="199">
        <v>416.77499999999998</v>
      </c>
      <c r="I424" s="200">
        <v>0</v>
      </c>
      <c r="J424" s="200">
        <f>ROUND(I424*H424,2)</f>
        <v>0</v>
      </c>
      <c r="K424" s="197" t="s">
        <v>142</v>
      </c>
      <c r="L424" s="36"/>
      <c r="M424" s="73" t="s">
        <v>1</v>
      </c>
      <c r="N424" s="201" t="s">
        <v>45</v>
      </c>
      <c r="O424" s="202">
        <v>0</v>
      </c>
      <c r="P424" s="202">
        <f>O424*H424</f>
        <v>0</v>
      </c>
      <c r="Q424" s="202">
        <v>0</v>
      </c>
      <c r="R424" s="202">
        <f>Q424*H424</f>
        <v>0</v>
      </c>
      <c r="S424" s="202">
        <v>0</v>
      </c>
      <c r="T424" s="203">
        <f>S424*H424</f>
        <v>0</v>
      </c>
      <c r="AR424" s="16" t="s">
        <v>143</v>
      </c>
      <c r="AT424" s="16" t="s">
        <v>138</v>
      </c>
      <c r="AU424" s="16" t="s">
        <v>94</v>
      </c>
      <c r="AY424" s="16" t="s">
        <v>136</v>
      </c>
      <c r="BE424" s="204">
        <f>IF(N424="základní",J424,0)</f>
        <v>0</v>
      </c>
      <c r="BF424" s="204">
        <f>IF(N424="snížená",J424,0)</f>
        <v>0</v>
      </c>
      <c r="BG424" s="204">
        <f>IF(N424="zákl. přenesená",J424,0)</f>
        <v>0</v>
      </c>
      <c r="BH424" s="204">
        <f>IF(N424="sníž. přenesená",J424,0)</f>
        <v>0</v>
      </c>
      <c r="BI424" s="204">
        <f>IF(N424="nulová",J424,0)</f>
        <v>0</v>
      </c>
      <c r="BJ424" s="16" t="s">
        <v>82</v>
      </c>
      <c r="BK424" s="204">
        <f>ROUND(I424*H424,2)</f>
        <v>0</v>
      </c>
      <c r="BL424" s="16" t="s">
        <v>143</v>
      </c>
      <c r="BM424" s="16" t="s">
        <v>859</v>
      </c>
    </row>
    <row r="425" s="11" customFormat="1">
      <c r="B425" s="205"/>
      <c r="C425" s="206"/>
      <c r="D425" s="207" t="s">
        <v>145</v>
      </c>
      <c r="E425" s="208" t="s">
        <v>1</v>
      </c>
      <c r="F425" s="209" t="s">
        <v>860</v>
      </c>
      <c r="G425" s="206"/>
      <c r="H425" s="210">
        <v>416.77499999999998</v>
      </c>
      <c r="I425" s="206"/>
      <c r="J425" s="206"/>
      <c r="K425" s="206"/>
      <c r="L425" s="211"/>
      <c r="M425" s="212"/>
      <c r="N425" s="213"/>
      <c r="O425" s="213"/>
      <c r="P425" s="213"/>
      <c r="Q425" s="213"/>
      <c r="R425" s="213"/>
      <c r="S425" s="213"/>
      <c r="T425" s="214"/>
      <c r="AT425" s="215" t="s">
        <v>145</v>
      </c>
      <c r="AU425" s="215" t="s">
        <v>94</v>
      </c>
      <c r="AV425" s="11" t="s">
        <v>94</v>
      </c>
      <c r="AW425" s="11" t="s">
        <v>35</v>
      </c>
      <c r="AX425" s="11" t="s">
        <v>82</v>
      </c>
      <c r="AY425" s="215" t="s">
        <v>136</v>
      </c>
    </row>
    <row r="426" s="1" customFormat="1" ht="16.5" customHeight="1">
      <c r="B426" s="34"/>
      <c r="C426" s="195" t="s">
        <v>861</v>
      </c>
      <c r="D426" s="195" t="s">
        <v>138</v>
      </c>
      <c r="E426" s="196" t="s">
        <v>862</v>
      </c>
      <c r="F426" s="197" t="s">
        <v>863</v>
      </c>
      <c r="G426" s="198" t="s">
        <v>149</v>
      </c>
      <c r="H426" s="199">
        <v>416.77499999999998</v>
      </c>
      <c r="I426" s="200">
        <v>0</v>
      </c>
      <c r="J426" s="200">
        <f>ROUND(I426*H426,2)</f>
        <v>0</v>
      </c>
      <c r="K426" s="197" t="s">
        <v>142</v>
      </c>
      <c r="L426" s="36"/>
      <c r="M426" s="73" t="s">
        <v>1</v>
      </c>
      <c r="N426" s="201" t="s">
        <v>45</v>
      </c>
      <c r="O426" s="202">
        <v>0</v>
      </c>
      <c r="P426" s="202">
        <f>O426*H426</f>
        <v>0</v>
      </c>
      <c r="Q426" s="202">
        <v>0</v>
      </c>
      <c r="R426" s="202">
        <f>Q426*H426</f>
        <v>0</v>
      </c>
      <c r="S426" s="202">
        <v>0</v>
      </c>
      <c r="T426" s="203">
        <f>S426*H426</f>
        <v>0</v>
      </c>
      <c r="AR426" s="16" t="s">
        <v>143</v>
      </c>
      <c r="AT426" s="16" t="s">
        <v>138</v>
      </c>
      <c r="AU426" s="16" t="s">
        <v>94</v>
      </c>
      <c r="AY426" s="16" t="s">
        <v>136</v>
      </c>
      <c r="BE426" s="204">
        <f>IF(N426="základní",J426,0)</f>
        <v>0</v>
      </c>
      <c r="BF426" s="204">
        <f>IF(N426="snížená",J426,0)</f>
        <v>0</v>
      </c>
      <c r="BG426" s="204">
        <f>IF(N426="zákl. přenesená",J426,0)</f>
        <v>0</v>
      </c>
      <c r="BH426" s="204">
        <f>IF(N426="sníž. přenesená",J426,0)</f>
        <v>0</v>
      </c>
      <c r="BI426" s="204">
        <f>IF(N426="nulová",J426,0)</f>
        <v>0</v>
      </c>
      <c r="BJ426" s="16" t="s">
        <v>82</v>
      </c>
      <c r="BK426" s="204">
        <f>ROUND(I426*H426,2)</f>
        <v>0</v>
      </c>
      <c r="BL426" s="16" t="s">
        <v>143</v>
      </c>
      <c r="BM426" s="16" t="s">
        <v>864</v>
      </c>
    </row>
    <row r="427" s="1" customFormat="1">
      <c r="B427" s="34"/>
      <c r="C427" s="35"/>
      <c r="D427" s="207" t="s">
        <v>151</v>
      </c>
      <c r="E427" s="35"/>
      <c r="F427" s="216" t="s">
        <v>865</v>
      </c>
      <c r="G427" s="35"/>
      <c r="H427" s="35"/>
      <c r="I427" s="35"/>
      <c r="J427" s="35"/>
      <c r="K427" s="35"/>
      <c r="L427" s="36"/>
      <c r="M427" s="217"/>
      <c r="N427" s="75"/>
      <c r="O427" s="75"/>
      <c r="P427" s="75"/>
      <c r="Q427" s="75"/>
      <c r="R427" s="75"/>
      <c r="S427" s="75"/>
      <c r="T427" s="76"/>
      <c r="AT427" s="16" t="s">
        <v>151</v>
      </c>
      <c r="AU427" s="16" t="s">
        <v>94</v>
      </c>
    </row>
    <row r="428" s="1" customFormat="1" ht="16.5" customHeight="1">
      <c r="B428" s="34"/>
      <c r="C428" s="195" t="s">
        <v>866</v>
      </c>
      <c r="D428" s="195" t="s">
        <v>138</v>
      </c>
      <c r="E428" s="196" t="s">
        <v>867</v>
      </c>
      <c r="F428" s="197" t="s">
        <v>868</v>
      </c>
      <c r="G428" s="198" t="s">
        <v>149</v>
      </c>
      <c r="H428" s="199">
        <v>881.77499999999998</v>
      </c>
      <c r="I428" s="200">
        <v>0</v>
      </c>
      <c r="J428" s="200">
        <f>ROUND(I428*H428,2)</f>
        <v>0</v>
      </c>
      <c r="K428" s="197" t="s">
        <v>142</v>
      </c>
      <c r="L428" s="36"/>
      <c r="M428" s="73" t="s">
        <v>1</v>
      </c>
      <c r="N428" s="201" t="s">
        <v>45</v>
      </c>
      <c r="O428" s="202">
        <v>0</v>
      </c>
      <c r="P428" s="202">
        <f>O428*H428</f>
        <v>0</v>
      </c>
      <c r="Q428" s="202">
        <v>0</v>
      </c>
      <c r="R428" s="202">
        <f>Q428*H428</f>
        <v>0</v>
      </c>
      <c r="S428" s="202">
        <v>0</v>
      </c>
      <c r="T428" s="203">
        <f>S428*H428</f>
        <v>0</v>
      </c>
      <c r="AR428" s="16" t="s">
        <v>143</v>
      </c>
      <c r="AT428" s="16" t="s">
        <v>138</v>
      </c>
      <c r="AU428" s="16" t="s">
        <v>94</v>
      </c>
      <c r="AY428" s="16" t="s">
        <v>136</v>
      </c>
      <c r="BE428" s="204">
        <f>IF(N428="základní",J428,0)</f>
        <v>0</v>
      </c>
      <c r="BF428" s="204">
        <f>IF(N428="snížená",J428,0)</f>
        <v>0</v>
      </c>
      <c r="BG428" s="204">
        <f>IF(N428="zákl. přenesená",J428,0)</f>
        <v>0</v>
      </c>
      <c r="BH428" s="204">
        <f>IF(N428="sníž. přenesená",J428,0)</f>
        <v>0</v>
      </c>
      <c r="BI428" s="204">
        <f>IF(N428="nulová",J428,0)</f>
        <v>0</v>
      </c>
      <c r="BJ428" s="16" t="s">
        <v>82</v>
      </c>
      <c r="BK428" s="204">
        <f>ROUND(I428*H428,2)</f>
        <v>0</v>
      </c>
      <c r="BL428" s="16" t="s">
        <v>143</v>
      </c>
      <c r="BM428" s="16" t="s">
        <v>869</v>
      </c>
    </row>
    <row r="429" s="1" customFormat="1">
      <c r="B429" s="34"/>
      <c r="C429" s="35"/>
      <c r="D429" s="207" t="s">
        <v>151</v>
      </c>
      <c r="E429" s="35"/>
      <c r="F429" s="216" t="s">
        <v>870</v>
      </c>
      <c r="G429" s="35"/>
      <c r="H429" s="35"/>
      <c r="I429" s="35"/>
      <c r="J429" s="35"/>
      <c r="K429" s="35"/>
      <c r="L429" s="36"/>
      <c r="M429" s="217"/>
      <c r="N429" s="75"/>
      <c r="O429" s="75"/>
      <c r="P429" s="75"/>
      <c r="Q429" s="75"/>
      <c r="R429" s="75"/>
      <c r="S429" s="75"/>
      <c r="T429" s="76"/>
      <c r="AT429" s="16" t="s">
        <v>151</v>
      </c>
      <c r="AU429" s="16" t="s">
        <v>94</v>
      </c>
    </row>
    <row r="430" s="11" customFormat="1">
      <c r="B430" s="205"/>
      <c r="C430" s="206"/>
      <c r="D430" s="207" t="s">
        <v>145</v>
      </c>
      <c r="E430" s="208" t="s">
        <v>1</v>
      </c>
      <c r="F430" s="209" t="s">
        <v>871</v>
      </c>
      <c r="G430" s="206"/>
      <c r="H430" s="210">
        <v>465</v>
      </c>
      <c r="I430" s="206"/>
      <c r="J430" s="206"/>
      <c r="K430" s="206"/>
      <c r="L430" s="211"/>
      <c r="M430" s="212"/>
      <c r="N430" s="213"/>
      <c r="O430" s="213"/>
      <c r="P430" s="213"/>
      <c r="Q430" s="213"/>
      <c r="R430" s="213"/>
      <c r="S430" s="213"/>
      <c r="T430" s="214"/>
      <c r="AT430" s="215" t="s">
        <v>145</v>
      </c>
      <c r="AU430" s="215" t="s">
        <v>94</v>
      </c>
      <c r="AV430" s="11" t="s">
        <v>94</v>
      </c>
      <c r="AW430" s="11" t="s">
        <v>35</v>
      </c>
      <c r="AX430" s="11" t="s">
        <v>74</v>
      </c>
      <c r="AY430" s="215" t="s">
        <v>136</v>
      </c>
    </row>
    <row r="431" s="11" customFormat="1">
      <c r="B431" s="205"/>
      <c r="C431" s="206"/>
      <c r="D431" s="207" t="s">
        <v>145</v>
      </c>
      <c r="E431" s="208" t="s">
        <v>1</v>
      </c>
      <c r="F431" s="209" t="s">
        <v>872</v>
      </c>
      <c r="G431" s="206"/>
      <c r="H431" s="210">
        <v>416.77499999999998</v>
      </c>
      <c r="I431" s="206"/>
      <c r="J431" s="206"/>
      <c r="K431" s="206"/>
      <c r="L431" s="211"/>
      <c r="M431" s="212"/>
      <c r="N431" s="213"/>
      <c r="O431" s="213"/>
      <c r="P431" s="213"/>
      <c r="Q431" s="213"/>
      <c r="R431" s="213"/>
      <c r="S431" s="213"/>
      <c r="T431" s="214"/>
      <c r="AT431" s="215" t="s">
        <v>145</v>
      </c>
      <c r="AU431" s="215" t="s">
        <v>94</v>
      </c>
      <c r="AV431" s="11" t="s">
        <v>94</v>
      </c>
      <c r="AW431" s="11" t="s">
        <v>35</v>
      </c>
      <c r="AX431" s="11" t="s">
        <v>74</v>
      </c>
      <c r="AY431" s="215" t="s">
        <v>136</v>
      </c>
    </row>
    <row r="432" s="12" customFormat="1">
      <c r="B432" s="221"/>
      <c r="C432" s="222"/>
      <c r="D432" s="207" t="s">
        <v>145</v>
      </c>
      <c r="E432" s="223" t="s">
        <v>1</v>
      </c>
      <c r="F432" s="224" t="s">
        <v>214</v>
      </c>
      <c r="G432" s="222"/>
      <c r="H432" s="225">
        <v>881.77499999999998</v>
      </c>
      <c r="I432" s="222"/>
      <c r="J432" s="222"/>
      <c r="K432" s="222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145</v>
      </c>
      <c r="AU432" s="230" t="s">
        <v>94</v>
      </c>
      <c r="AV432" s="12" t="s">
        <v>143</v>
      </c>
      <c r="AW432" s="12" t="s">
        <v>35</v>
      </c>
      <c r="AX432" s="12" t="s">
        <v>82</v>
      </c>
      <c r="AY432" s="230" t="s">
        <v>136</v>
      </c>
    </row>
    <row r="433" s="1" customFormat="1" ht="16.5" customHeight="1">
      <c r="B433" s="34"/>
      <c r="C433" s="195" t="s">
        <v>873</v>
      </c>
      <c r="D433" s="195" t="s">
        <v>138</v>
      </c>
      <c r="E433" s="196" t="s">
        <v>874</v>
      </c>
      <c r="F433" s="197" t="s">
        <v>875</v>
      </c>
      <c r="G433" s="198" t="s">
        <v>149</v>
      </c>
      <c r="H433" s="199">
        <v>465</v>
      </c>
      <c r="I433" s="200">
        <v>0</v>
      </c>
      <c r="J433" s="200">
        <f>ROUND(I433*H433,2)</f>
        <v>0</v>
      </c>
      <c r="K433" s="197" t="s">
        <v>142</v>
      </c>
      <c r="L433" s="36"/>
      <c r="M433" s="73" t="s">
        <v>1</v>
      </c>
      <c r="N433" s="201" t="s">
        <v>45</v>
      </c>
      <c r="O433" s="202">
        <v>0</v>
      </c>
      <c r="P433" s="202">
        <f>O433*H433</f>
        <v>0</v>
      </c>
      <c r="Q433" s="202">
        <v>0</v>
      </c>
      <c r="R433" s="202">
        <f>Q433*H433</f>
        <v>0</v>
      </c>
      <c r="S433" s="202">
        <v>0</v>
      </c>
      <c r="T433" s="203">
        <f>S433*H433</f>
        <v>0</v>
      </c>
      <c r="AR433" s="16" t="s">
        <v>143</v>
      </c>
      <c r="AT433" s="16" t="s">
        <v>138</v>
      </c>
      <c r="AU433" s="16" t="s">
        <v>94</v>
      </c>
      <c r="AY433" s="16" t="s">
        <v>136</v>
      </c>
      <c r="BE433" s="204">
        <f>IF(N433="základní",J433,0)</f>
        <v>0</v>
      </c>
      <c r="BF433" s="204">
        <f>IF(N433="snížená",J433,0)</f>
        <v>0</v>
      </c>
      <c r="BG433" s="204">
        <f>IF(N433="zákl. přenesená",J433,0)</f>
        <v>0</v>
      </c>
      <c r="BH433" s="204">
        <f>IF(N433="sníž. přenesená",J433,0)</f>
        <v>0</v>
      </c>
      <c r="BI433" s="204">
        <f>IF(N433="nulová",J433,0)</f>
        <v>0</v>
      </c>
      <c r="BJ433" s="16" t="s">
        <v>82</v>
      </c>
      <c r="BK433" s="204">
        <f>ROUND(I433*H433,2)</f>
        <v>0</v>
      </c>
      <c r="BL433" s="16" t="s">
        <v>143</v>
      </c>
      <c r="BM433" s="16" t="s">
        <v>876</v>
      </c>
    </row>
    <row r="434" s="11" customFormat="1">
      <c r="B434" s="205"/>
      <c r="C434" s="206"/>
      <c r="D434" s="207" t="s">
        <v>145</v>
      </c>
      <c r="E434" s="208" t="s">
        <v>1</v>
      </c>
      <c r="F434" s="209" t="s">
        <v>877</v>
      </c>
      <c r="G434" s="206"/>
      <c r="H434" s="210">
        <v>465</v>
      </c>
      <c r="I434" s="206"/>
      <c r="J434" s="206"/>
      <c r="K434" s="206"/>
      <c r="L434" s="211"/>
      <c r="M434" s="212"/>
      <c r="N434" s="213"/>
      <c r="O434" s="213"/>
      <c r="P434" s="213"/>
      <c r="Q434" s="213"/>
      <c r="R434" s="213"/>
      <c r="S434" s="213"/>
      <c r="T434" s="214"/>
      <c r="AT434" s="215" t="s">
        <v>145</v>
      </c>
      <c r="AU434" s="215" t="s">
        <v>94</v>
      </c>
      <c r="AV434" s="11" t="s">
        <v>94</v>
      </c>
      <c r="AW434" s="11" t="s">
        <v>35</v>
      </c>
      <c r="AX434" s="11" t="s">
        <v>82</v>
      </c>
      <c r="AY434" s="215" t="s">
        <v>136</v>
      </c>
    </row>
    <row r="435" s="1" customFormat="1" ht="16.5" customHeight="1">
      <c r="B435" s="34"/>
      <c r="C435" s="195" t="s">
        <v>878</v>
      </c>
      <c r="D435" s="195" t="s">
        <v>138</v>
      </c>
      <c r="E435" s="196" t="s">
        <v>879</v>
      </c>
      <c r="F435" s="197" t="s">
        <v>880</v>
      </c>
      <c r="G435" s="198" t="s">
        <v>149</v>
      </c>
      <c r="H435" s="199">
        <v>48.225000000000001</v>
      </c>
      <c r="I435" s="200">
        <v>0</v>
      </c>
      <c r="J435" s="200">
        <f>ROUND(I435*H435,2)</f>
        <v>0</v>
      </c>
      <c r="K435" s="197" t="s">
        <v>142</v>
      </c>
      <c r="L435" s="36"/>
      <c r="M435" s="73" t="s">
        <v>1</v>
      </c>
      <c r="N435" s="201" t="s">
        <v>45</v>
      </c>
      <c r="O435" s="202">
        <v>0</v>
      </c>
      <c r="P435" s="202">
        <f>O435*H435</f>
        <v>0</v>
      </c>
      <c r="Q435" s="202">
        <v>0</v>
      </c>
      <c r="R435" s="202">
        <f>Q435*H435</f>
        <v>0</v>
      </c>
      <c r="S435" s="202">
        <v>0</v>
      </c>
      <c r="T435" s="203">
        <f>S435*H435</f>
        <v>0</v>
      </c>
      <c r="AR435" s="16" t="s">
        <v>143</v>
      </c>
      <c r="AT435" s="16" t="s">
        <v>138</v>
      </c>
      <c r="AU435" s="16" t="s">
        <v>94</v>
      </c>
      <c r="AY435" s="16" t="s">
        <v>136</v>
      </c>
      <c r="BE435" s="204">
        <f>IF(N435="základní",J435,0)</f>
        <v>0</v>
      </c>
      <c r="BF435" s="204">
        <f>IF(N435="snížená",J435,0)</f>
        <v>0</v>
      </c>
      <c r="BG435" s="204">
        <f>IF(N435="zákl. přenesená",J435,0)</f>
        <v>0</v>
      </c>
      <c r="BH435" s="204">
        <f>IF(N435="sníž. přenesená",J435,0)</f>
        <v>0</v>
      </c>
      <c r="BI435" s="204">
        <f>IF(N435="nulová",J435,0)</f>
        <v>0</v>
      </c>
      <c r="BJ435" s="16" t="s">
        <v>82</v>
      </c>
      <c r="BK435" s="204">
        <f>ROUND(I435*H435,2)</f>
        <v>0</v>
      </c>
      <c r="BL435" s="16" t="s">
        <v>143</v>
      </c>
      <c r="BM435" s="16" t="s">
        <v>881</v>
      </c>
    </row>
    <row r="436" s="11" customFormat="1">
      <c r="B436" s="205"/>
      <c r="C436" s="206"/>
      <c r="D436" s="207" t="s">
        <v>145</v>
      </c>
      <c r="E436" s="208" t="s">
        <v>1</v>
      </c>
      <c r="F436" s="209" t="s">
        <v>882</v>
      </c>
      <c r="G436" s="206"/>
      <c r="H436" s="210">
        <v>48.225000000000001</v>
      </c>
      <c r="I436" s="206"/>
      <c r="J436" s="206"/>
      <c r="K436" s="206"/>
      <c r="L436" s="211"/>
      <c r="M436" s="212"/>
      <c r="N436" s="213"/>
      <c r="O436" s="213"/>
      <c r="P436" s="213"/>
      <c r="Q436" s="213"/>
      <c r="R436" s="213"/>
      <c r="S436" s="213"/>
      <c r="T436" s="214"/>
      <c r="AT436" s="215" t="s">
        <v>145</v>
      </c>
      <c r="AU436" s="215" t="s">
        <v>94</v>
      </c>
      <c r="AV436" s="11" t="s">
        <v>94</v>
      </c>
      <c r="AW436" s="11" t="s">
        <v>35</v>
      </c>
      <c r="AX436" s="11" t="s">
        <v>82</v>
      </c>
      <c r="AY436" s="215" t="s">
        <v>136</v>
      </c>
    </row>
    <row r="437" s="1" customFormat="1" ht="16.5" customHeight="1">
      <c r="B437" s="34"/>
      <c r="C437" s="195" t="s">
        <v>883</v>
      </c>
      <c r="D437" s="195" t="s">
        <v>138</v>
      </c>
      <c r="E437" s="196" t="s">
        <v>884</v>
      </c>
      <c r="F437" s="197" t="s">
        <v>885</v>
      </c>
      <c r="G437" s="198" t="s">
        <v>149</v>
      </c>
      <c r="H437" s="199">
        <v>416.77499999999998</v>
      </c>
      <c r="I437" s="200">
        <v>0</v>
      </c>
      <c r="J437" s="200">
        <f>ROUND(I437*H437,2)</f>
        <v>0</v>
      </c>
      <c r="K437" s="197" t="s">
        <v>142</v>
      </c>
      <c r="L437" s="36"/>
      <c r="M437" s="73" t="s">
        <v>1</v>
      </c>
      <c r="N437" s="201" t="s">
        <v>45</v>
      </c>
      <c r="O437" s="202">
        <v>0</v>
      </c>
      <c r="P437" s="202">
        <f>O437*H437</f>
        <v>0</v>
      </c>
      <c r="Q437" s="202">
        <v>0</v>
      </c>
      <c r="R437" s="202">
        <f>Q437*H437</f>
        <v>0</v>
      </c>
      <c r="S437" s="202">
        <v>0</v>
      </c>
      <c r="T437" s="203">
        <f>S437*H437</f>
        <v>0</v>
      </c>
      <c r="AR437" s="16" t="s">
        <v>143</v>
      </c>
      <c r="AT437" s="16" t="s">
        <v>138</v>
      </c>
      <c r="AU437" s="16" t="s">
        <v>94</v>
      </c>
      <c r="AY437" s="16" t="s">
        <v>136</v>
      </c>
      <c r="BE437" s="204">
        <f>IF(N437="základní",J437,0)</f>
        <v>0</v>
      </c>
      <c r="BF437" s="204">
        <f>IF(N437="snížená",J437,0)</f>
        <v>0</v>
      </c>
      <c r="BG437" s="204">
        <f>IF(N437="zákl. přenesená",J437,0)</f>
        <v>0</v>
      </c>
      <c r="BH437" s="204">
        <f>IF(N437="sníž. přenesená",J437,0)</f>
        <v>0</v>
      </c>
      <c r="BI437" s="204">
        <f>IF(N437="nulová",J437,0)</f>
        <v>0</v>
      </c>
      <c r="BJ437" s="16" t="s">
        <v>82</v>
      </c>
      <c r="BK437" s="204">
        <f>ROUND(I437*H437,2)</f>
        <v>0</v>
      </c>
      <c r="BL437" s="16" t="s">
        <v>143</v>
      </c>
      <c r="BM437" s="16" t="s">
        <v>886</v>
      </c>
    </row>
    <row r="438" s="11" customFormat="1">
      <c r="B438" s="205"/>
      <c r="C438" s="206"/>
      <c r="D438" s="207" t="s">
        <v>145</v>
      </c>
      <c r="E438" s="208" t="s">
        <v>1</v>
      </c>
      <c r="F438" s="209" t="s">
        <v>887</v>
      </c>
      <c r="G438" s="206"/>
      <c r="H438" s="210">
        <v>416.77499999999998</v>
      </c>
      <c r="I438" s="206"/>
      <c r="J438" s="206"/>
      <c r="K438" s="206"/>
      <c r="L438" s="211"/>
      <c r="M438" s="212"/>
      <c r="N438" s="213"/>
      <c r="O438" s="213"/>
      <c r="P438" s="213"/>
      <c r="Q438" s="213"/>
      <c r="R438" s="213"/>
      <c r="S438" s="213"/>
      <c r="T438" s="214"/>
      <c r="AT438" s="215" t="s">
        <v>145</v>
      </c>
      <c r="AU438" s="215" t="s">
        <v>94</v>
      </c>
      <c r="AV438" s="11" t="s">
        <v>94</v>
      </c>
      <c r="AW438" s="11" t="s">
        <v>35</v>
      </c>
      <c r="AX438" s="11" t="s">
        <v>82</v>
      </c>
      <c r="AY438" s="215" t="s">
        <v>136</v>
      </c>
    </row>
    <row r="439" s="1" customFormat="1" ht="16.5" customHeight="1">
      <c r="B439" s="34"/>
      <c r="C439" s="195" t="s">
        <v>888</v>
      </c>
      <c r="D439" s="195" t="s">
        <v>138</v>
      </c>
      <c r="E439" s="196" t="s">
        <v>889</v>
      </c>
      <c r="F439" s="197" t="s">
        <v>890</v>
      </c>
      <c r="G439" s="198" t="s">
        <v>149</v>
      </c>
      <c r="H439" s="199">
        <v>58.575000000000003</v>
      </c>
      <c r="I439" s="200">
        <v>0</v>
      </c>
      <c r="J439" s="200">
        <f>ROUND(I439*H439,2)</f>
        <v>0</v>
      </c>
      <c r="K439" s="197" t="s">
        <v>1</v>
      </c>
      <c r="L439" s="36"/>
      <c r="M439" s="73" t="s">
        <v>1</v>
      </c>
      <c r="N439" s="201" t="s">
        <v>45</v>
      </c>
      <c r="O439" s="202">
        <v>0</v>
      </c>
      <c r="P439" s="202">
        <f>O439*H439</f>
        <v>0</v>
      </c>
      <c r="Q439" s="202">
        <v>0</v>
      </c>
      <c r="R439" s="202">
        <f>Q439*H439</f>
        <v>0</v>
      </c>
      <c r="S439" s="202">
        <v>0</v>
      </c>
      <c r="T439" s="203">
        <f>S439*H439</f>
        <v>0</v>
      </c>
      <c r="AR439" s="16" t="s">
        <v>143</v>
      </c>
      <c r="AT439" s="16" t="s">
        <v>138</v>
      </c>
      <c r="AU439" s="16" t="s">
        <v>94</v>
      </c>
      <c r="AY439" s="16" t="s">
        <v>136</v>
      </c>
      <c r="BE439" s="204">
        <f>IF(N439="základní",J439,0)</f>
        <v>0</v>
      </c>
      <c r="BF439" s="204">
        <f>IF(N439="snížená",J439,0)</f>
        <v>0</v>
      </c>
      <c r="BG439" s="204">
        <f>IF(N439="zákl. přenesená",J439,0)</f>
        <v>0</v>
      </c>
      <c r="BH439" s="204">
        <f>IF(N439="sníž. přenesená",J439,0)</f>
        <v>0</v>
      </c>
      <c r="BI439" s="204">
        <f>IF(N439="nulová",J439,0)</f>
        <v>0</v>
      </c>
      <c r="BJ439" s="16" t="s">
        <v>82</v>
      </c>
      <c r="BK439" s="204">
        <f>ROUND(I439*H439,2)</f>
        <v>0</v>
      </c>
      <c r="BL439" s="16" t="s">
        <v>143</v>
      </c>
      <c r="BM439" s="16" t="s">
        <v>891</v>
      </c>
    </row>
    <row r="440" s="13" customFormat="1">
      <c r="B440" s="236"/>
      <c r="C440" s="237"/>
      <c r="D440" s="207" t="s">
        <v>145</v>
      </c>
      <c r="E440" s="238" t="s">
        <v>1</v>
      </c>
      <c r="F440" s="239" t="s">
        <v>892</v>
      </c>
      <c r="G440" s="237"/>
      <c r="H440" s="238" t="s">
        <v>1</v>
      </c>
      <c r="I440" s="237"/>
      <c r="J440" s="237"/>
      <c r="K440" s="237"/>
      <c r="L440" s="240"/>
      <c r="M440" s="241"/>
      <c r="N440" s="242"/>
      <c r="O440" s="242"/>
      <c r="P440" s="242"/>
      <c r="Q440" s="242"/>
      <c r="R440" s="242"/>
      <c r="S440" s="242"/>
      <c r="T440" s="243"/>
      <c r="AT440" s="244" t="s">
        <v>145</v>
      </c>
      <c r="AU440" s="244" t="s">
        <v>94</v>
      </c>
      <c r="AV440" s="13" t="s">
        <v>82</v>
      </c>
      <c r="AW440" s="13" t="s">
        <v>35</v>
      </c>
      <c r="AX440" s="13" t="s">
        <v>74</v>
      </c>
      <c r="AY440" s="244" t="s">
        <v>136</v>
      </c>
    </row>
    <row r="441" s="11" customFormat="1">
      <c r="B441" s="205"/>
      <c r="C441" s="206"/>
      <c r="D441" s="207" t="s">
        <v>145</v>
      </c>
      <c r="E441" s="208" t="s">
        <v>1</v>
      </c>
      <c r="F441" s="209" t="s">
        <v>893</v>
      </c>
      <c r="G441" s="206"/>
      <c r="H441" s="210">
        <v>58.575000000000003</v>
      </c>
      <c r="I441" s="206"/>
      <c r="J441" s="206"/>
      <c r="K441" s="206"/>
      <c r="L441" s="211"/>
      <c r="M441" s="212"/>
      <c r="N441" s="213"/>
      <c r="O441" s="213"/>
      <c r="P441" s="213"/>
      <c r="Q441" s="213"/>
      <c r="R441" s="213"/>
      <c r="S441" s="213"/>
      <c r="T441" s="214"/>
      <c r="AT441" s="215" t="s">
        <v>145</v>
      </c>
      <c r="AU441" s="215" t="s">
        <v>94</v>
      </c>
      <c r="AV441" s="11" t="s">
        <v>94</v>
      </c>
      <c r="AW441" s="11" t="s">
        <v>35</v>
      </c>
      <c r="AX441" s="11" t="s">
        <v>82</v>
      </c>
      <c r="AY441" s="215" t="s">
        <v>136</v>
      </c>
    </row>
    <row r="442" s="10" customFormat="1" ht="22.8" customHeight="1">
      <c r="B442" s="180"/>
      <c r="C442" s="181"/>
      <c r="D442" s="182" t="s">
        <v>73</v>
      </c>
      <c r="E442" s="193" t="s">
        <v>171</v>
      </c>
      <c r="F442" s="193" t="s">
        <v>894</v>
      </c>
      <c r="G442" s="181"/>
      <c r="H442" s="181"/>
      <c r="I442" s="181"/>
      <c r="J442" s="194">
        <f>BK442</f>
        <v>0</v>
      </c>
      <c r="K442" s="181"/>
      <c r="L442" s="185"/>
      <c r="M442" s="186"/>
      <c r="N442" s="187"/>
      <c r="O442" s="187"/>
      <c r="P442" s="188">
        <f>SUM(P443:P465)</f>
        <v>0</v>
      </c>
      <c r="Q442" s="187"/>
      <c r="R442" s="188">
        <f>SUM(R443:R465)</f>
        <v>0.0090123200000000007</v>
      </c>
      <c r="S442" s="187"/>
      <c r="T442" s="189">
        <f>SUM(T443:T465)</f>
        <v>0</v>
      </c>
      <c r="AR442" s="190" t="s">
        <v>82</v>
      </c>
      <c r="AT442" s="191" t="s">
        <v>73</v>
      </c>
      <c r="AU442" s="191" t="s">
        <v>82</v>
      </c>
      <c r="AY442" s="190" t="s">
        <v>136</v>
      </c>
      <c r="BK442" s="192">
        <f>SUM(BK443:BK465)</f>
        <v>0</v>
      </c>
    </row>
    <row r="443" s="1" customFormat="1" ht="16.5" customHeight="1">
      <c r="B443" s="34"/>
      <c r="C443" s="195" t="s">
        <v>895</v>
      </c>
      <c r="D443" s="195" t="s">
        <v>138</v>
      </c>
      <c r="E443" s="196" t="s">
        <v>896</v>
      </c>
      <c r="F443" s="197" t="s">
        <v>897</v>
      </c>
      <c r="G443" s="198" t="s">
        <v>149</v>
      </c>
      <c r="H443" s="199">
        <v>3.2879999999999998</v>
      </c>
      <c r="I443" s="200">
        <v>0</v>
      </c>
      <c r="J443" s="200">
        <f>ROUND(I443*H443,2)</f>
        <v>0</v>
      </c>
      <c r="K443" s="197" t="s">
        <v>142</v>
      </c>
      <c r="L443" s="36"/>
      <c r="M443" s="73" t="s">
        <v>1</v>
      </c>
      <c r="N443" s="201" t="s">
        <v>45</v>
      </c>
      <c r="O443" s="202">
        <v>0</v>
      </c>
      <c r="P443" s="202">
        <f>O443*H443</f>
        <v>0</v>
      </c>
      <c r="Q443" s="202">
        <v>0.00042000000000000002</v>
      </c>
      <c r="R443" s="202">
        <f>Q443*H443</f>
        <v>0.0013809599999999999</v>
      </c>
      <c r="S443" s="202">
        <v>0</v>
      </c>
      <c r="T443" s="203">
        <f>S443*H443</f>
        <v>0</v>
      </c>
      <c r="AR443" s="16" t="s">
        <v>143</v>
      </c>
      <c r="AT443" s="16" t="s">
        <v>138</v>
      </c>
      <c r="AU443" s="16" t="s">
        <v>94</v>
      </c>
      <c r="AY443" s="16" t="s">
        <v>136</v>
      </c>
      <c r="BE443" s="204">
        <f>IF(N443="základní",J443,0)</f>
        <v>0</v>
      </c>
      <c r="BF443" s="204">
        <f>IF(N443="snížená",J443,0)</f>
        <v>0</v>
      </c>
      <c r="BG443" s="204">
        <f>IF(N443="zákl. přenesená",J443,0)</f>
        <v>0</v>
      </c>
      <c r="BH443" s="204">
        <f>IF(N443="sníž. přenesená",J443,0)</f>
        <v>0</v>
      </c>
      <c r="BI443" s="204">
        <f>IF(N443="nulová",J443,0)</f>
        <v>0</v>
      </c>
      <c r="BJ443" s="16" t="s">
        <v>82</v>
      </c>
      <c r="BK443" s="204">
        <f>ROUND(I443*H443,2)</f>
        <v>0</v>
      </c>
      <c r="BL443" s="16" t="s">
        <v>143</v>
      </c>
      <c r="BM443" s="16" t="s">
        <v>898</v>
      </c>
    </row>
    <row r="444" s="1" customFormat="1">
      <c r="B444" s="34"/>
      <c r="C444" s="35"/>
      <c r="D444" s="207" t="s">
        <v>151</v>
      </c>
      <c r="E444" s="35"/>
      <c r="F444" s="216" t="s">
        <v>899</v>
      </c>
      <c r="G444" s="35"/>
      <c r="H444" s="35"/>
      <c r="I444" s="35"/>
      <c r="J444" s="35"/>
      <c r="K444" s="35"/>
      <c r="L444" s="36"/>
      <c r="M444" s="217"/>
      <c r="N444" s="75"/>
      <c r="O444" s="75"/>
      <c r="P444" s="75"/>
      <c r="Q444" s="75"/>
      <c r="R444" s="75"/>
      <c r="S444" s="75"/>
      <c r="T444" s="76"/>
      <c r="AT444" s="16" t="s">
        <v>151</v>
      </c>
      <c r="AU444" s="16" t="s">
        <v>94</v>
      </c>
    </row>
    <row r="445" s="13" customFormat="1">
      <c r="B445" s="236"/>
      <c r="C445" s="237"/>
      <c r="D445" s="207" t="s">
        <v>145</v>
      </c>
      <c r="E445" s="238" t="s">
        <v>1</v>
      </c>
      <c r="F445" s="239" t="s">
        <v>617</v>
      </c>
      <c r="G445" s="237"/>
      <c r="H445" s="238" t="s">
        <v>1</v>
      </c>
      <c r="I445" s="237"/>
      <c r="J445" s="237"/>
      <c r="K445" s="237"/>
      <c r="L445" s="240"/>
      <c r="M445" s="241"/>
      <c r="N445" s="242"/>
      <c r="O445" s="242"/>
      <c r="P445" s="242"/>
      <c r="Q445" s="242"/>
      <c r="R445" s="242"/>
      <c r="S445" s="242"/>
      <c r="T445" s="243"/>
      <c r="AT445" s="244" t="s">
        <v>145</v>
      </c>
      <c r="AU445" s="244" t="s">
        <v>94</v>
      </c>
      <c r="AV445" s="13" t="s">
        <v>82</v>
      </c>
      <c r="AW445" s="13" t="s">
        <v>35</v>
      </c>
      <c r="AX445" s="13" t="s">
        <v>74</v>
      </c>
      <c r="AY445" s="244" t="s">
        <v>136</v>
      </c>
    </row>
    <row r="446" s="11" customFormat="1">
      <c r="B446" s="205"/>
      <c r="C446" s="206"/>
      <c r="D446" s="207" t="s">
        <v>145</v>
      </c>
      <c r="E446" s="208" t="s">
        <v>1</v>
      </c>
      <c r="F446" s="209" t="s">
        <v>900</v>
      </c>
      <c r="G446" s="206"/>
      <c r="H446" s="210">
        <v>0.71999999999999997</v>
      </c>
      <c r="I446" s="206"/>
      <c r="J446" s="206"/>
      <c r="K446" s="206"/>
      <c r="L446" s="211"/>
      <c r="M446" s="212"/>
      <c r="N446" s="213"/>
      <c r="O446" s="213"/>
      <c r="P446" s="213"/>
      <c r="Q446" s="213"/>
      <c r="R446" s="213"/>
      <c r="S446" s="213"/>
      <c r="T446" s="214"/>
      <c r="AT446" s="215" t="s">
        <v>145</v>
      </c>
      <c r="AU446" s="215" t="s">
        <v>94</v>
      </c>
      <c r="AV446" s="11" t="s">
        <v>94</v>
      </c>
      <c r="AW446" s="11" t="s">
        <v>35</v>
      </c>
      <c r="AX446" s="11" t="s">
        <v>74</v>
      </c>
      <c r="AY446" s="215" t="s">
        <v>136</v>
      </c>
    </row>
    <row r="447" s="11" customFormat="1">
      <c r="B447" s="205"/>
      <c r="C447" s="206"/>
      <c r="D447" s="207" t="s">
        <v>145</v>
      </c>
      <c r="E447" s="208" t="s">
        <v>1</v>
      </c>
      <c r="F447" s="209" t="s">
        <v>901</v>
      </c>
      <c r="G447" s="206"/>
      <c r="H447" s="210">
        <v>0.71999999999999997</v>
      </c>
      <c r="I447" s="206"/>
      <c r="J447" s="206"/>
      <c r="K447" s="206"/>
      <c r="L447" s="211"/>
      <c r="M447" s="212"/>
      <c r="N447" s="213"/>
      <c r="O447" s="213"/>
      <c r="P447" s="213"/>
      <c r="Q447" s="213"/>
      <c r="R447" s="213"/>
      <c r="S447" s="213"/>
      <c r="T447" s="214"/>
      <c r="AT447" s="215" t="s">
        <v>145</v>
      </c>
      <c r="AU447" s="215" t="s">
        <v>94</v>
      </c>
      <c r="AV447" s="11" t="s">
        <v>94</v>
      </c>
      <c r="AW447" s="11" t="s">
        <v>35</v>
      </c>
      <c r="AX447" s="11" t="s">
        <v>74</v>
      </c>
      <c r="AY447" s="215" t="s">
        <v>136</v>
      </c>
    </row>
    <row r="448" s="11" customFormat="1">
      <c r="B448" s="205"/>
      <c r="C448" s="206"/>
      <c r="D448" s="207" t="s">
        <v>145</v>
      </c>
      <c r="E448" s="208" t="s">
        <v>1</v>
      </c>
      <c r="F448" s="209" t="s">
        <v>902</v>
      </c>
      <c r="G448" s="206"/>
      <c r="H448" s="210">
        <v>0.49199999999999999</v>
      </c>
      <c r="I448" s="206"/>
      <c r="J448" s="206"/>
      <c r="K448" s="206"/>
      <c r="L448" s="211"/>
      <c r="M448" s="212"/>
      <c r="N448" s="213"/>
      <c r="O448" s="213"/>
      <c r="P448" s="213"/>
      <c r="Q448" s="213"/>
      <c r="R448" s="213"/>
      <c r="S448" s="213"/>
      <c r="T448" s="214"/>
      <c r="AT448" s="215" t="s">
        <v>145</v>
      </c>
      <c r="AU448" s="215" t="s">
        <v>94</v>
      </c>
      <c r="AV448" s="11" t="s">
        <v>94</v>
      </c>
      <c r="AW448" s="11" t="s">
        <v>35</v>
      </c>
      <c r="AX448" s="11" t="s">
        <v>74</v>
      </c>
      <c r="AY448" s="215" t="s">
        <v>136</v>
      </c>
    </row>
    <row r="449" s="11" customFormat="1">
      <c r="B449" s="205"/>
      <c r="C449" s="206"/>
      <c r="D449" s="207" t="s">
        <v>145</v>
      </c>
      <c r="E449" s="208" t="s">
        <v>1</v>
      </c>
      <c r="F449" s="209" t="s">
        <v>903</v>
      </c>
      <c r="G449" s="206"/>
      <c r="H449" s="210">
        <v>0.432</v>
      </c>
      <c r="I449" s="206"/>
      <c r="J449" s="206"/>
      <c r="K449" s="206"/>
      <c r="L449" s="211"/>
      <c r="M449" s="212"/>
      <c r="N449" s="213"/>
      <c r="O449" s="213"/>
      <c r="P449" s="213"/>
      <c r="Q449" s="213"/>
      <c r="R449" s="213"/>
      <c r="S449" s="213"/>
      <c r="T449" s="214"/>
      <c r="AT449" s="215" t="s">
        <v>145</v>
      </c>
      <c r="AU449" s="215" t="s">
        <v>94</v>
      </c>
      <c r="AV449" s="11" t="s">
        <v>94</v>
      </c>
      <c r="AW449" s="11" t="s">
        <v>35</v>
      </c>
      <c r="AX449" s="11" t="s">
        <v>74</v>
      </c>
      <c r="AY449" s="215" t="s">
        <v>136</v>
      </c>
    </row>
    <row r="450" s="11" customFormat="1">
      <c r="B450" s="205"/>
      <c r="C450" s="206"/>
      <c r="D450" s="207" t="s">
        <v>145</v>
      </c>
      <c r="E450" s="208" t="s">
        <v>1</v>
      </c>
      <c r="F450" s="209" t="s">
        <v>904</v>
      </c>
      <c r="G450" s="206"/>
      <c r="H450" s="210">
        <v>0.432</v>
      </c>
      <c r="I450" s="206"/>
      <c r="J450" s="206"/>
      <c r="K450" s="206"/>
      <c r="L450" s="211"/>
      <c r="M450" s="212"/>
      <c r="N450" s="213"/>
      <c r="O450" s="213"/>
      <c r="P450" s="213"/>
      <c r="Q450" s="213"/>
      <c r="R450" s="213"/>
      <c r="S450" s="213"/>
      <c r="T450" s="214"/>
      <c r="AT450" s="215" t="s">
        <v>145</v>
      </c>
      <c r="AU450" s="215" t="s">
        <v>94</v>
      </c>
      <c r="AV450" s="11" t="s">
        <v>94</v>
      </c>
      <c r="AW450" s="11" t="s">
        <v>35</v>
      </c>
      <c r="AX450" s="11" t="s">
        <v>74</v>
      </c>
      <c r="AY450" s="215" t="s">
        <v>136</v>
      </c>
    </row>
    <row r="451" s="11" customFormat="1">
      <c r="B451" s="205"/>
      <c r="C451" s="206"/>
      <c r="D451" s="207" t="s">
        <v>145</v>
      </c>
      <c r="E451" s="208" t="s">
        <v>1</v>
      </c>
      <c r="F451" s="209" t="s">
        <v>905</v>
      </c>
      <c r="G451" s="206"/>
      <c r="H451" s="210">
        <v>0.49199999999999999</v>
      </c>
      <c r="I451" s="206"/>
      <c r="J451" s="206"/>
      <c r="K451" s="206"/>
      <c r="L451" s="211"/>
      <c r="M451" s="212"/>
      <c r="N451" s="213"/>
      <c r="O451" s="213"/>
      <c r="P451" s="213"/>
      <c r="Q451" s="213"/>
      <c r="R451" s="213"/>
      <c r="S451" s="213"/>
      <c r="T451" s="214"/>
      <c r="AT451" s="215" t="s">
        <v>145</v>
      </c>
      <c r="AU451" s="215" t="s">
        <v>94</v>
      </c>
      <c r="AV451" s="11" t="s">
        <v>94</v>
      </c>
      <c r="AW451" s="11" t="s">
        <v>35</v>
      </c>
      <c r="AX451" s="11" t="s">
        <v>74</v>
      </c>
      <c r="AY451" s="215" t="s">
        <v>136</v>
      </c>
    </row>
    <row r="452" s="12" customFormat="1">
      <c r="B452" s="221"/>
      <c r="C452" s="222"/>
      <c r="D452" s="207" t="s">
        <v>145</v>
      </c>
      <c r="E452" s="223" t="s">
        <v>1</v>
      </c>
      <c r="F452" s="224" t="s">
        <v>214</v>
      </c>
      <c r="G452" s="222"/>
      <c r="H452" s="225">
        <v>3.2879999999999998</v>
      </c>
      <c r="I452" s="222"/>
      <c r="J452" s="222"/>
      <c r="K452" s="222"/>
      <c r="L452" s="226"/>
      <c r="M452" s="227"/>
      <c r="N452" s="228"/>
      <c r="O452" s="228"/>
      <c r="P452" s="228"/>
      <c r="Q452" s="228"/>
      <c r="R452" s="228"/>
      <c r="S452" s="228"/>
      <c r="T452" s="229"/>
      <c r="AT452" s="230" t="s">
        <v>145</v>
      </c>
      <c r="AU452" s="230" t="s">
        <v>94</v>
      </c>
      <c r="AV452" s="12" t="s">
        <v>143</v>
      </c>
      <c r="AW452" s="12" t="s">
        <v>35</v>
      </c>
      <c r="AX452" s="12" t="s">
        <v>82</v>
      </c>
      <c r="AY452" s="230" t="s">
        <v>136</v>
      </c>
    </row>
    <row r="453" s="1" customFormat="1" ht="16.5" customHeight="1">
      <c r="B453" s="34"/>
      <c r="C453" s="195" t="s">
        <v>906</v>
      </c>
      <c r="D453" s="195" t="s">
        <v>138</v>
      </c>
      <c r="E453" s="196" t="s">
        <v>907</v>
      </c>
      <c r="F453" s="197" t="s">
        <v>908</v>
      </c>
      <c r="G453" s="198" t="s">
        <v>149</v>
      </c>
      <c r="H453" s="199">
        <v>8.7680000000000007</v>
      </c>
      <c r="I453" s="200">
        <v>0</v>
      </c>
      <c r="J453" s="200">
        <f>ROUND(I453*H453,2)</f>
        <v>0</v>
      </c>
      <c r="K453" s="197" t="s">
        <v>142</v>
      </c>
      <c r="L453" s="36"/>
      <c r="M453" s="73" t="s">
        <v>1</v>
      </c>
      <c r="N453" s="201" t="s">
        <v>45</v>
      </c>
      <c r="O453" s="202">
        <v>0</v>
      </c>
      <c r="P453" s="202">
        <f>O453*H453</f>
        <v>0</v>
      </c>
      <c r="Q453" s="202">
        <v>0.00051999999999999995</v>
      </c>
      <c r="R453" s="202">
        <f>Q453*H453</f>
        <v>0.0045593600000000001</v>
      </c>
      <c r="S453" s="202">
        <v>0</v>
      </c>
      <c r="T453" s="203">
        <f>S453*H453</f>
        <v>0</v>
      </c>
      <c r="AR453" s="16" t="s">
        <v>143</v>
      </c>
      <c r="AT453" s="16" t="s">
        <v>138</v>
      </c>
      <c r="AU453" s="16" t="s">
        <v>94</v>
      </c>
      <c r="AY453" s="16" t="s">
        <v>136</v>
      </c>
      <c r="BE453" s="204">
        <f>IF(N453="základní",J453,0)</f>
        <v>0</v>
      </c>
      <c r="BF453" s="204">
        <f>IF(N453="snížená",J453,0)</f>
        <v>0</v>
      </c>
      <c r="BG453" s="204">
        <f>IF(N453="zákl. přenesená",J453,0)</f>
        <v>0</v>
      </c>
      <c r="BH453" s="204">
        <f>IF(N453="sníž. přenesená",J453,0)</f>
        <v>0</v>
      </c>
      <c r="BI453" s="204">
        <f>IF(N453="nulová",J453,0)</f>
        <v>0</v>
      </c>
      <c r="BJ453" s="16" t="s">
        <v>82</v>
      </c>
      <c r="BK453" s="204">
        <f>ROUND(I453*H453,2)</f>
        <v>0</v>
      </c>
      <c r="BL453" s="16" t="s">
        <v>143</v>
      </c>
      <c r="BM453" s="16" t="s">
        <v>909</v>
      </c>
    </row>
    <row r="454" s="1" customFormat="1">
      <c r="B454" s="34"/>
      <c r="C454" s="35"/>
      <c r="D454" s="207" t="s">
        <v>151</v>
      </c>
      <c r="E454" s="35"/>
      <c r="F454" s="216" t="s">
        <v>910</v>
      </c>
      <c r="G454" s="35"/>
      <c r="H454" s="35"/>
      <c r="I454" s="35"/>
      <c r="J454" s="35"/>
      <c r="K454" s="35"/>
      <c r="L454" s="36"/>
      <c r="M454" s="217"/>
      <c r="N454" s="75"/>
      <c r="O454" s="75"/>
      <c r="P454" s="75"/>
      <c r="Q454" s="75"/>
      <c r="R454" s="75"/>
      <c r="S454" s="75"/>
      <c r="T454" s="76"/>
      <c r="AT454" s="16" t="s">
        <v>151</v>
      </c>
      <c r="AU454" s="16" t="s">
        <v>94</v>
      </c>
    </row>
    <row r="455" s="13" customFormat="1">
      <c r="B455" s="236"/>
      <c r="C455" s="237"/>
      <c r="D455" s="207" t="s">
        <v>145</v>
      </c>
      <c r="E455" s="238" t="s">
        <v>1</v>
      </c>
      <c r="F455" s="239" t="s">
        <v>617</v>
      </c>
      <c r="G455" s="237"/>
      <c r="H455" s="238" t="s">
        <v>1</v>
      </c>
      <c r="I455" s="237"/>
      <c r="J455" s="237"/>
      <c r="K455" s="237"/>
      <c r="L455" s="240"/>
      <c r="M455" s="241"/>
      <c r="N455" s="242"/>
      <c r="O455" s="242"/>
      <c r="P455" s="242"/>
      <c r="Q455" s="242"/>
      <c r="R455" s="242"/>
      <c r="S455" s="242"/>
      <c r="T455" s="243"/>
      <c r="AT455" s="244" t="s">
        <v>145</v>
      </c>
      <c r="AU455" s="244" t="s">
        <v>94</v>
      </c>
      <c r="AV455" s="13" t="s">
        <v>82</v>
      </c>
      <c r="AW455" s="13" t="s">
        <v>35</v>
      </c>
      <c r="AX455" s="13" t="s">
        <v>74</v>
      </c>
      <c r="AY455" s="244" t="s">
        <v>136</v>
      </c>
    </row>
    <row r="456" s="11" customFormat="1">
      <c r="B456" s="205"/>
      <c r="C456" s="206"/>
      <c r="D456" s="207" t="s">
        <v>145</v>
      </c>
      <c r="E456" s="208" t="s">
        <v>1</v>
      </c>
      <c r="F456" s="209" t="s">
        <v>911</v>
      </c>
      <c r="G456" s="206"/>
      <c r="H456" s="210">
        <v>1.9199999999999999</v>
      </c>
      <c r="I456" s="206"/>
      <c r="J456" s="206"/>
      <c r="K456" s="206"/>
      <c r="L456" s="211"/>
      <c r="M456" s="212"/>
      <c r="N456" s="213"/>
      <c r="O456" s="213"/>
      <c r="P456" s="213"/>
      <c r="Q456" s="213"/>
      <c r="R456" s="213"/>
      <c r="S456" s="213"/>
      <c r="T456" s="214"/>
      <c r="AT456" s="215" t="s">
        <v>145</v>
      </c>
      <c r="AU456" s="215" t="s">
        <v>94</v>
      </c>
      <c r="AV456" s="11" t="s">
        <v>94</v>
      </c>
      <c r="AW456" s="11" t="s">
        <v>35</v>
      </c>
      <c r="AX456" s="11" t="s">
        <v>74</v>
      </c>
      <c r="AY456" s="215" t="s">
        <v>136</v>
      </c>
    </row>
    <row r="457" s="11" customFormat="1">
      <c r="B457" s="205"/>
      <c r="C457" s="206"/>
      <c r="D457" s="207" t="s">
        <v>145</v>
      </c>
      <c r="E457" s="208" t="s">
        <v>1</v>
      </c>
      <c r="F457" s="209" t="s">
        <v>912</v>
      </c>
      <c r="G457" s="206"/>
      <c r="H457" s="210">
        <v>1.9199999999999999</v>
      </c>
      <c r="I457" s="206"/>
      <c r="J457" s="206"/>
      <c r="K457" s="206"/>
      <c r="L457" s="211"/>
      <c r="M457" s="212"/>
      <c r="N457" s="213"/>
      <c r="O457" s="213"/>
      <c r="P457" s="213"/>
      <c r="Q457" s="213"/>
      <c r="R457" s="213"/>
      <c r="S457" s="213"/>
      <c r="T457" s="214"/>
      <c r="AT457" s="215" t="s">
        <v>145</v>
      </c>
      <c r="AU457" s="215" t="s">
        <v>94</v>
      </c>
      <c r="AV457" s="11" t="s">
        <v>94</v>
      </c>
      <c r="AW457" s="11" t="s">
        <v>35</v>
      </c>
      <c r="AX457" s="11" t="s">
        <v>74</v>
      </c>
      <c r="AY457" s="215" t="s">
        <v>136</v>
      </c>
    </row>
    <row r="458" s="11" customFormat="1">
      <c r="B458" s="205"/>
      <c r="C458" s="206"/>
      <c r="D458" s="207" t="s">
        <v>145</v>
      </c>
      <c r="E458" s="208" t="s">
        <v>1</v>
      </c>
      <c r="F458" s="209" t="s">
        <v>913</v>
      </c>
      <c r="G458" s="206"/>
      <c r="H458" s="210">
        <v>1.3120000000000001</v>
      </c>
      <c r="I458" s="206"/>
      <c r="J458" s="206"/>
      <c r="K458" s="206"/>
      <c r="L458" s="211"/>
      <c r="M458" s="212"/>
      <c r="N458" s="213"/>
      <c r="O458" s="213"/>
      <c r="P458" s="213"/>
      <c r="Q458" s="213"/>
      <c r="R458" s="213"/>
      <c r="S458" s="213"/>
      <c r="T458" s="214"/>
      <c r="AT458" s="215" t="s">
        <v>145</v>
      </c>
      <c r="AU458" s="215" t="s">
        <v>94</v>
      </c>
      <c r="AV458" s="11" t="s">
        <v>94</v>
      </c>
      <c r="AW458" s="11" t="s">
        <v>35</v>
      </c>
      <c r="AX458" s="11" t="s">
        <v>74</v>
      </c>
      <c r="AY458" s="215" t="s">
        <v>136</v>
      </c>
    </row>
    <row r="459" s="11" customFormat="1">
      <c r="B459" s="205"/>
      <c r="C459" s="206"/>
      <c r="D459" s="207" t="s">
        <v>145</v>
      </c>
      <c r="E459" s="208" t="s">
        <v>1</v>
      </c>
      <c r="F459" s="209" t="s">
        <v>914</v>
      </c>
      <c r="G459" s="206"/>
      <c r="H459" s="210">
        <v>1.1519999999999999</v>
      </c>
      <c r="I459" s="206"/>
      <c r="J459" s="206"/>
      <c r="K459" s="206"/>
      <c r="L459" s="211"/>
      <c r="M459" s="212"/>
      <c r="N459" s="213"/>
      <c r="O459" s="213"/>
      <c r="P459" s="213"/>
      <c r="Q459" s="213"/>
      <c r="R459" s="213"/>
      <c r="S459" s="213"/>
      <c r="T459" s="214"/>
      <c r="AT459" s="215" t="s">
        <v>145</v>
      </c>
      <c r="AU459" s="215" t="s">
        <v>94</v>
      </c>
      <c r="AV459" s="11" t="s">
        <v>94</v>
      </c>
      <c r="AW459" s="11" t="s">
        <v>35</v>
      </c>
      <c r="AX459" s="11" t="s">
        <v>74</v>
      </c>
      <c r="AY459" s="215" t="s">
        <v>136</v>
      </c>
    </row>
    <row r="460" s="11" customFormat="1">
      <c r="B460" s="205"/>
      <c r="C460" s="206"/>
      <c r="D460" s="207" t="s">
        <v>145</v>
      </c>
      <c r="E460" s="208" t="s">
        <v>1</v>
      </c>
      <c r="F460" s="209" t="s">
        <v>915</v>
      </c>
      <c r="G460" s="206"/>
      <c r="H460" s="210">
        <v>1.1519999999999999</v>
      </c>
      <c r="I460" s="206"/>
      <c r="J460" s="206"/>
      <c r="K460" s="206"/>
      <c r="L460" s="211"/>
      <c r="M460" s="212"/>
      <c r="N460" s="213"/>
      <c r="O460" s="213"/>
      <c r="P460" s="213"/>
      <c r="Q460" s="213"/>
      <c r="R460" s="213"/>
      <c r="S460" s="213"/>
      <c r="T460" s="214"/>
      <c r="AT460" s="215" t="s">
        <v>145</v>
      </c>
      <c r="AU460" s="215" t="s">
        <v>94</v>
      </c>
      <c r="AV460" s="11" t="s">
        <v>94</v>
      </c>
      <c r="AW460" s="11" t="s">
        <v>35</v>
      </c>
      <c r="AX460" s="11" t="s">
        <v>74</v>
      </c>
      <c r="AY460" s="215" t="s">
        <v>136</v>
      </c>
    </row>
    <row r="461" s="11" customFormat="1">
      <c r="B461" s="205"/>
      <c r="C461" s="206"/>
      <c r="D461" s="207" t="s">
        <v>145</v>
      </c>
      <c r="E461" s="208" t="s">
        <v>1</v>
      </c>
      <c r="F461" s="209" t="s">
        <v>916</v>
      </c>
      <c r="G461" s="206"/>
      <c r="H461" s="210">
        <v>1.3120000000000001</v>
      </c>
      <c r="I461" s="206"/>
      <c r="J461" s="206"/>
      <c r="K461" s="206"/>
      <c r="L461" s="211"/>
      <c r="M461" s="212"/>
      <c r="N461" s="213"/>
      <c r="O461" s="213"/>
      <c r="P461" s="213"/>
      <c r="Q461" s="213"/>
      <c r="R461" s="213"/>
      <c r="S461" s="213"/>
      <c r="T461" s="214"/>
      <c r="AT461" s="215" t="s">
        <v>145</v>
      </c>
      <c r="AU461" s="215" t="s">
        <v>94</v>
      </c>
      <c r="AV461" s="11" t="s">
        <v>94</v>
      </c>
      <c r="AW461" s="11" t="s">
        <v>35</v>
      </c>
      <c r="AX461" s="11" t="s">
        <v>74</v>
      </c>
      <c r="AY461" s="215" t="s">
        <v>136</v>
      </c>
    </row>
    <row r="462" s="12" customFormat="1">
      <c r="B462" s="221"/>
      <c r="C462" s="222"/>
      <c r="D462" s="207" t="s">
        <v>145</v>
      </c>
      <c r="E462" s="223" t="s">
        <v>1</v>
      </c>
      <c r="F462" s="224" t="s">
        <v>214</v>
      </c>
      <c r="G462" s="222"/>
      <c r="H462" s="225">
        <v>8.7680000000000007</v>
      </c>
      <c r="I462" s="222"/>
      <c r="J462" s="222"/>
      <c r="K462" s="222"/>
      <c r="L462" s="226"/>
      <c r="M462" s="227"/>
      <c r="N462" s="228"/>
      <c r="O462" s="228"/>
      <c r="P462" s="228"/>
      <c r="Q462" s="228"/>
      <c r="R462" s="228"/>
      <c r="S462" s="228"/>
      <c r="T462" s="229"/>
      <c r="AT462" s="230" t="s">
        <v>145</v>
      </c>
      <c r="AU462" s="230" t="s">
        <v>94</v>
      </c>
      <c r="AV462" s="12" t="s">
        <v>143</v>
      </c>
      <c r="AW462" s="12" t="s">
        <v>35</v>
      </c>
      <c r="AX462" s="12" t="s">
        <v>82</v>
      </c>
      <c r="AY462" s="230" t="s">
        <v>136</v>
      </c>
    </row>
    <row r="463" s="1" customFormat="1" ht="16.5" customHeight="1">
      <c r="B463" s="34"/>
      <c r="C463" s="195" t="s">
        <v>917</v>
      </c>
      <c r="D463" s="195" t="s">
        <v>138</v>
      </c>
      <c r="E463" s="196" t="s">
        <v>918</v>
      </c>
      <c r="F463" s="197" t="s">
        <v>919</v>
      </c>
      <c r="G463" s="198" t="s">
        <v>149</v>
      </c>
      <c r="H463" s="199">
        <v>3.8399999999999999</v>
      </c>
      <c r="I463" s="200">
        <v>0</v>
      </c>
      <c r="J463" s="200">
        <f>ROUND(I463*H463,2)</f>
        <v>0</v>
      </c>
      <c r="K463" s="197" t="s">
        <v>1</v>
      </c>
      <c r="L463" s="36"/>
      <c r="M463" s="73" t="s">
        <v>1</v>
      </c>
      <c r="N463" s="201" t="s">
        <v>45</v>
      </c>
      <c r="O463" s="202">
        <v>0</v>
      </c>
      <c r="P463" s="202">
        <f>O463*H463</f>
        <v>0</v>
      </c>
      <c r="Q463" s="202">
        <v>0.00080000000000000004</v>
      </c>
      <c r="R463" s="202">
        <f>Q463*H463</f>
        <v>0.0030720000000000001</v>
      </c>
      <c r="S463" s="202">
        <v>0</v>
      </c>
      <c r="T463" s="203">
        <f>S463*H463</f>
        <v>0</v>
      </c>
      <c r="AR463" s="16" t="s">
        <v>143</v>
      </c>
      <c r="AT463" s="16" t="s">
        <v>138</v>
      </c>
      <c r="AU463" s="16" t="s">
        <v>94</v>
      </c>
      <c r="AY463" s="16" t="s">
        <v>136</v>
      </c>
      <c r="BE463" s="204">
        <f>IF(N463="základní",J463,0)</f>
        <v>0</v>
      </c>
      <c r="BF463" s="204">
        <f>IF(N463="snížená",J463,0)</f>
        <v>0</v>
      </c>
      <c r="BG463" s="204">
        <f>IF(N463="zákl. přenesená",J463,0)</f>
        <v>0</v>
      </c>
      <c r="BH463" s="204">
        <f>IF(N463="sníž. přenesená",J463,0)</f>
        <v>0</v>
      </c>
      <c r="BI463" s="204">
        <f>IF(N463="nulová",J463,0)</f>
        <v>0</v>
      </c>
      <c r="BJ463" s="16" t="s">
        <v>82</v>
      </c>
      <c r="BK463" s="204">
        <f>ROUND(I463*H463,2)</f>
        <v>0</v>
      </c>
      <c r="BL463" s="16" t="s">
        <v>143</v>
      </c>
      <c r="BM463" s="16" t="s">
        <v>920</v>
      </c>
    </row>
    <row r="464" s="1" customFormat="1">
      <c r="B464" s="34"/>
      <c r="C464" s="35"/>
      <c r="D464" s="207" t="s">
        <v>151</v>
      </c>
      <c r="E464" s="35"/>
      <c r="F464" s="216" t="s">
        <v>921</v>
      </c>
      <c r="G464" s="35"/>
      <c r="H464" s="35"/>
      <c r="I464" s="35"/>
      <c r="J464" s="35"/>
      <c r="K464" s="35"/>
      <c r="L464" s="36"/>
      <c r="M464" s="217"/>
      <c r="N464" s="75"/>
      <c r="O464" s="75"/>
      <c r="P464" s="75"/>
      <c r="Q464" s="75"/>
      <c r="R464" s="75"/>
      <c r="S464" s="75"/>
      <c r="T464" s="76"/>
      <c r="AT464" s="16" t="s">
        <v>151</v>
      </c>
      <c r="AU464" s="16" t="s">
        <v>94</v>
      </c>
    </row>
    <row r="465" s="11" customFormat="1">
      <c r="B465" s="205"/>
      <c r="C465" s="206"/>
      <c r="D465" s="207" t="s">
        <v>145</v>
      </c>
      <c r="E465" s="208" t="s">
        <v>1</v>
      </c>
      <c r="F465" s="209" t="s">
        <v>922</v>
      </c>
      <c r="G465" s="206"/>
      <c r="H465" s="210">
        <v>3.8399999999999999</v>
      </c>
      <c r="I465" s="206"/>
      <c r="J465" s="206"/>
      <c r="K465" s="206"/>
      <c r="L465" s="211"/>
      <c r="M465" s="212"/>
      <c r="N465" s="213"/>
      <c r="O465" s="213"/>
      <c r="P465" s="213"/>
      <c r="Q465" s="213"/>
      <c r="R465" s="213"/>
      <c r="S465" s="213"/>
      <c r="T465" s="214"/>
      <c r="AT465" s="215" t="s">
        <v>145</v>
      </c>
      <c r="AU465" s="215" t="s">
        <v>94</v>
      </c>
      <c r="AV465" s="11" t="s">
        <v>94</v>
      </c>
      <c r="AW465" s="11" t="s">
        <v>35</v>
      </c>
      <c r="AX465" s="11" t="s">
        <v>82</v>
      </c>
      <c r="AY465" s="215" t="s">
        <v>136</v>
      </c>
    </row>
    <row r="466" s="10" customFormat="1" ht="22.8" customHeight="1">
      <c r="B466" s="180"/>
      <c r="C466" s="181"/>
      <c r="D466" s="182" t="s">
        <v>73</v>
      </c>
      <c r="E466" s="193" t="s">
        <v>177</v>
      </c>
      <c r="F466" s="193" t="s">
        <v>178</v>
      </c>
      <c r="G466" s="181"/>
      <c r="H466" s="181"/>
      <c r="I466" s="181"/>
      <c r="J466" s="194">
        <f>BK466</f>
        <v>0</v>
      </c>
      <c r="K466" s="181"/>
      <c r="L466" s="185"/>
      <c r="M466" s="186"/>
      <c r="N466" s="187"/>
      <c r="O466" s="187"/>
      <c r="P466" s="188">
        <f>SUM(P467:P576)</f>
        <v>0</v>
      </c>
      <c r="Q466" s="187"/>
      <c r="R466" s="188">
        <f>SUM(R467:R576)</f>
        <v>48.123382360000001</v>
      </c>
      <c r="S466" s="187"/>
      <c r="T466" s="189">
        <f>SUM(T467:T576)</f>
        <v>0</v>
      </c>
      <c r="AR466" s="190" t="s">
        <v>82</v>
      </c>
      <c r="AT466" s="191" t="s">
        <v>73</v>
      </c>
      <c r="AU466" s="191" t="s">
        <v>82</v>
      </c>
      <c r="AY466" s="190" t="s">
        <v>136</v>
      </c>
      <c r="BK466" s="192">
        <f>SUM(BK467:BK576)</f>
        <v>0</v>
      </c>
    </row>
    <row r="467" s="1" customFormat="1" ht="16.5" customHeight="1">
      <c r="B467" s="34"/>
      <c r="C467" s="195" t="s">
        <v>923</v>
      </c>
      <c r="D467" s="195" t="s">
        <v>138</v>
      </c>
      <c r="E467" s="196" t="s">
        <v>924</v>
      </c>
      <c r="F467" s="197" t="s">
        <v>925</v>
      </c>
      <c r="G467" s="198" t="s">
        <v>182</v>
      </c>
      <c r="H467" s="199">
        <v>91</v>
      </c>
      <c r="I467" s="200">
        <v>0</v>
      </c>
      <c r="J467" s="200">
        <f>ROUND(I467*H467,2)</f>
        <v>0</v>
      </c>
      <c r="K467" s="197" t="s">
        <v>142</v>
      </c>
      <c r="L467" s="36"/>
      <c r="M467" s="73" t="s">
        <v>1</v>
      </c>
      <c r="N467" s="201" t="s">
        <v>45</v>
      </c>
      <c r="O467" s="202">
        <v>0</v>
      </c>
      <c r="P467" s="202">
        <f>O467*H467</f>
        <v>0</v>
      </c>
      <c r="Q467" s="202">
        <v>0.028299999999999999</v>
      </c>
      <c r="R467" s="202">
        <f>Q467*H467</f>
        <v>2.5752999999999999</v>
      </c>
      <c r="S467" s="202">
        <v>0</v>
      </c>
      <c r="T467" s="203">
        <f>S467*H467</f>
        <v>0</v>
      </c>
      <c r="AR467" s="16" t="s">
        <v>143</v>
      </c>
      <c r="AT467" s="16" t="s">
        <v>138</v>
      </c>
      <c r="AU467" s="16" t="s">
        <v>94</v>
      </c>
      <c r="AY467" s="16" t="s">
        <v>136</v>
      </c>
      <c r="BE467" s="204">
        <f>IF(N467="základní",J467,0)</f>
        <v>0</v>
      </c>
      <c r="BF467" s="204">
        <f>IF(N467="snížená",J467,0)</f>
        <v>0</v>
      </c>
      <c r="BG467" s="204">
        <f>IF(N467="zákl. přenesená",J467,0)</f>
        <v>0</v>
      </c>
      <c r="BH467" s="204">
        <f>IF(N467="sníž. přenesená",J467,0)</f>
        <v>0</v>
      </c>
      <c r="BI467" s="204">
        <f>IF(N467="nulová",J467,0)</f>
        <v>0</v>
      </c>
      <c r="BJ467" s="16" t="s">
        <v>82</v>
      </c>
      <c r="BK467" s="204">
        <f>ROUND(I467*H467,2)</f>
        <v>0</v>
      </c>
      <c r="BL467" s="16" t="s">
        <v>143</v>
      </c>
      <c r="BM467" s="16" t="s">
        <v>926</v>
      </c>
    </row>
    <row r="468" s="11" customFormat="1">
      <c r="B468" s="205"/>
      <c r="C468" s="206"/>
      <c r="D468" s="207" t="s">
        <v>145</v>
      </c>
      <c r="E468" s="208" t="s">
        <v>1</v>
      </c>
      <c r="F468" s="209" t="s">
        <v>927</v>
      </c>
      <c r="G468" s="206"/>
      <c r="H468" s="210">
        <v>91</v>
      </c>
      <c r="I468" s="206"/>
      <c r="J468" s="206"/>
      <c r="K468" s="206"/>
      <c r="L468" s="211"/>
      <c r="M468" s="212"/>
      <c r="N468" s="213"/>
      <c r="O468" s="213"/>
      <c r="P468" s="213"/>
      <c r="Q468" s="213"/>
      <c r="R468" s="213"/>
      <c r="S468" s="213"/>
      <c r="T468" s="214"/>
      <c r="AT468" s="215" t="s">
        <v>145</v>
      </c>
      <c r="AU468" s="215" t="s">
        <v>94</v>
      </c>
      <c r="AV468" s="11" t="s">
        <v>94</v>
      </c>
      <c r="AW468" s="11" t="s">
        <v>35</v>
      </c>
      <c r="AX468" s="11" t="s">
        <v>82</v>
      </c>
      <c r="AY468" s="215" t="s">
        <v>136</v>
      </c>
    </row>
    <row r="469" s="1" customFormat="1" ht="16.5" customHeight="1">
      <c r="B469" s="34"/>
      <c r="C469" s="195" t="s">
        <v>928</v>
      </c>
      <c r="D469" s="195" t="s">
        <v>138</v>
      </c>
      <c r="E469" s="196" t="s">
        <v>929</v>
      </c>
      <c r="F469" s="197" t="s">
        <v>930</v>
      </c>
      <c r="G469" s="198" t="s">
        <v>182</v>
      </c>
      <c r="H469" s="199">
        <v>32</v>
      </c>
      <c r="I469" s="200">
        <v>0</v>
      </c>
      <c r="J469" s="200">
        <f>ROUND(I469*H469,2)</f>
        <v>0</v>
      </c>
      <c r="K469" s="197" t="s">
        <v>142</v>
      </c>
      <c r="L469" s="36"/>
      <c r="M469" s="73" t="s">
        <v>1</v>
      </c>
      <c r="N469" s="201" t="s">
        <v>45</v>
      </c>
      <c r="O469" s="202">
        <v>0</v>
      </c>
      <c r="P469" s="202">
        <f>O469*H469</f>
        <v>0</v>
      </c>
      <c r="Q469" s="202">
        <v>0.070550000000000002</v>
      </c>
      <c r="R469" s="202">
        <f>Q469*H469</f>
        <v>2.2576000000000001</v>
      </c>
      <c r="S469" s="202">
        <v>0</v>
      </c>
      <c r="T469" s="203">
        <f>S469*H469</f>
        <v>0</v>
      </c>
      <c r="AR469" s="16" t="s">
        <v>143</v>
      </c>
      <c r="AT469" s="16" t="s">
        <v>138</v>
      </c>
      <c r="AU469" s="16" t="s">
        <v>94</v>
      </c>
      <c r="AY469" s="16" t="s">
        <v>136</v>
      </c>
      <c r="BE469" s="204">
        <f>IF(N469="základní",J469,0)</f>
        <v>0</v>
      </c>
      <c r="BF469" s="204">
        <f>IF(N469="snížená",J469,0)</f>
        <v>0</v>
      </c>
      <c r="BG469" s="204">
        <f>IF(N469="zákl. přenesená",J469,0)</f>
        <v>0</v>
      </c>
      <c r="BH469" s="204">
        <f>IF(N469="sníž. přenesená",J469,0)</f>
        <v>0</v>
      </c>
      <c r="BI469" s="204">
        <f>IF(N469="nulová",J469,0)</f>
        <v>0</v>
      </c>
      <c r="BJ469" s="16" t="s">
        <v>82</v>
      </c>
      <c r="BK469" s="204">
        <f>ROUND(I469*H469,2)</f>
        <v>0</v>
      </c>
      <c r="BL469" s="16" t="s">
        <v>143</v>
      </c>
      <c r="BM469" s="16" t="s">
        <v>931</v>
      </c>
    </row>
    <row r="470" s="1" customFormat="1">
      <c r="B470" s="34"/>
      <c r="C470" s="35"/>
      <c r="D470" s="207" t="s">
        <v>151</v>
      </c>
      <c r="E470" s="35"/>
      <c r="F470" s="216" t="s">
        <v>932</v>
      </c>
      <c r="G470" s="35"/>
      <c r="H470" s="35"/>
      <c r="I470" s="35"/>
      <c r="J470" s="35"/>
      <c r="K470" s="35"/>
      <c r="L470" s="36"/>
      <c r="M470" s="217"/>
      <c r="N470" s="75"/>
      <c r="O470" s="75"/>
      <c r="P470" s="75"/>
      <c r="Q470" s="75"/>
      <c r="R470" s="75"/>
      <c r="S470" s="75"/>
      <c r="T470" s="76"/>
      <c r="AT470" s="16" t="s">
        <v>151</v>
      </c>
      <c r="AU470" s="16" t="s">
        <v>94</v>
      </c>
    </row>
    <row r="471" s="11" customFormat="1">
      <c r="B471" s="205"/>
      <c r="C471" s="206"/>
      <c r="D471" s="207" t="s">
        <v>145</v>
      </c>
      <c r="E471" s="208" t="s">
        <v>1</v>
      </c>
      <c r="F471" s="209" t="s">
        <v>933</v>
      </c>
      <c r="G471" s="206"/>
      <c r="H471" s="210">
        <v>32</v>
      </c>
      <c r="I471" s="206"/>
      <c r="J471" s="206"/>
      <c r="K471" s="206"/>
      <c r="L471" s="211"/>
      <c r="M471" s="212"/>
      <c r="N471" s="213"/>
      <c r="O471" s="213"/>
      <c r="P471" s="213"/>
      <c r="Q471" s="213"/>
      <c r="R471" s="213"/>
      <c r="S471" s="213"/>
      <c r="T471" s="214"/>
      <c r="AT471" s="215" t="s">
        <v>145</v>
      </c>
      <c r="AU471" s="215" t="s">
        <v>94</v>
      </c>
      <c r="AV471" s="11" t="s">
        <v>94</v>
      </c>
      <c r="AW471" s="11" t="s">
        <v>35</v>
      </c>
      <c r="AX471" s="11" t="s">
        <v>82</v>
      </c>
      <c r="AY471" s="215" t="s">
        <v>136</v>
      </c>
    </row>
    <row r="472" s="1" customFormat="1" ht="16.5" customHeight="1">
      <c r="B472" s="34"/>
      <c r="C472" s="195" t="s">
        <v>934</v>
      </c>
      <c r="D472" s="195" t="s">
        <v>138</v>
      </c>
      <c r="E472" s="196" t="s">
        <v>935</v>
      </c>
      <c r="F472" s="197" t="s">
        <v>936</v>
      </c>
      <c r="G472" s="198" t="s">
        <v>201</v>
      </c>
      <c r="H472" s="199">
        <v>2</v>
      </c>
      <c r="I472" s="200">
        <v>0</v>
      </c>
      <c r="J472" s="200">
        <f>ROUND(I472*H472,2)</f>
        <v>0</v>
      </c>
      <c r="K472" s="197" t="s">
        <v>142</v>
      </c>
      <c r="L472" s="36"/>
      <c r="M472" s="73" t="s">
        <v>1</v>
      </c>
      <c r="N472" s="201" t="s">
        <v>45</v>
      </c>
      <c r="O472" s="202">
        <v>0</v>
      </c>
      <c r="P472" s="202">
        <f>O472*H472</f>
        <v>0</v>
      </c>
      <c r="Q472" s="202">
        <v>0.00069999999999999999</v>
      </c>
      <c r="R472" s="202">
        <f>Q472*H472</f>
        <v>0.0014</v>
      </c>
      <c r="S472" s="202">
        <v>0</v>
      </c>
      <c r="T472" s="203">
        <f>S472*H472</f>
        <v>0</v>
      </c>
      <c r="AR472" s="16" t="s">
        <v>143</v>
      </c>
      <c r="AT472" s="16" t="s">
        <v>138</v>
      </c>
      <c r="AU472" s="16" t="s">
        <v>94</v>
      </c>
      <c r="AY472" s="16" t="s">
        <v>136</v>
      </c>
      <c r="BE472" s="204">
        <f>IF(N472="základní",J472,0)</f>
        <v>0</v>
      </c>
      <c r="BF472" s="204">
        <f>IF(N472="snížená",J472,0)</f>
        <v>0</v>
      </c>
      <c r="BG472" s="204">
        <f>IF(N472="zákl. přenesená",J472,0)</f>
        <v>0</v>
      </c>
      <c r="BH472" s="204">
        <f>IF(N472="sníž. přenesená",J472,0)</f>
        <v>0</v>
      </c>
      <c r="BI472" s="204">
        <f>IF(N472="nulová",J472,0)</f>
        <v>0</v>
      </c>
      <c r="BJ472" s="16" t="s">
        <v>82</v>
      </c>
      <c r="BK472" s="204">
        <f>ROUND(I472*H472,2)</f>
        <v>0</v>
      </c>
      <c r="BL472" s="16" t="s">
        <v>143</v>
      </c>
      <c r="BM472" s="16" t="s">
        <v>937</v>
      </c>
    </row>
    <row r="473" s="1" customFormat="1">
      <c r="B473" s="34"/>
      <c r="C473" s="35"/>
      <c r="D473" s="207" t="s">
        <v>151</v>
      </c>
      <c r="E473" s="35"/>
      <c r="F473" s="216" t="s">
        <v>938</v>
      </c>
      <c r="G473" s="35"/>
      <c r="H473" s="35"/>
      <c r="I473" s="35"/>
      <c r="J473" s="35"/>
      <c r="K473" s="35"/>
      <c r="L473" s="36"/>
      <c r="M473" s="217"/>
      <c r="N473" s="75"/>
      <c r="O473" s="75"/>
      <c r="P473" s="75"/>
      <c r="Q473" s="75"/>
      <c r="R473" s="75"/>
      <c r="S473" s="75"/>
      <c r="T473" s="76"/>
      <c r="AT473" s="16" t="s">
        <v>151</v>
      </c>
      <c r="AU473" s="16" t="s">
        <v>94</v>
      </c>
    </row>
    <row r="474" s="1" customFormat="1" ht="16.5" customHeight="1">
      <c r="B474" s="34"/>
      <c r="C474" s="245" t="s">
        <v>939</v>
      </c>
      <c r="D474" s="245" t="s">
        <v>440</v>
      </c>
      <c r="E474" s="246" t="s">
        <v>940</v>
      </c>
      <c r="F474" s="247" t="s">
        <v>941</v>
      </c>
      <c r="G474" s="248" t="s">
        <v>201</v>
      </c>
      <c r="H474" s="249">
        <v>2</v>
      </c>
      <c r="I474" s="250">
        <v>0</v>
      </c>
      <c r="J474" s="250">
        <f>ROUND(I474*H474,2)</f>
        <v>0</v>
      </c>
      <c r="K474" s="247" t="s">
        <v>142</v>
      </c>
      <c r="L474" s="251"/>
      <c r="M474" s="252" t="s">
        <v>1</v>
      </c>
      <c r="N474" s="253" t="s">
        <v>45</v>
      </c>
      <c r="O474" s="202">
        <v>0</v>
      </c>
      <c r="P474" s="202">
        <f>O474*H474</f>
        <v>0</v>
      </c>
      <c r="Q474" s="202">
        <v>0.0025000000000000001</v>
      </c>
      <c r="R474" s="202">
        <f>Q474*H474</f>
        <v>0.0050000000000000001</v>
      </c>
      <c r="S474" s="202">
        <v>0</v>
      </c>
      <c r="T474" s="203">
        <f>S474*H474</f>
        <v>0</v>
      </c>
      <c r="AR474" s="16" t="s">
        <v>187</v>
      </c>
      <c r="AT474" s="16" t="s">
        <v>440</v>
      </c>
      <c r="AU474" s="16" t="s">
        <v>94</v>
      </c>
      <c r="AY474" s="16" t="s">
        <v>136</v>
      </c>
      <c r="BE474" s="204">
        <f>IF(N474="základní",J474,0)</f>
        <v>0</v>
      </c>
      <c r="BF474" s="204">
        <f>IF(N474="snížená",J474,0)</f>
        <v>0</v>
      </c>
      <c r="BG474" s="204">
        <f>IF(N474="zákl. přenesená",J474,0)</f>
        <v>0</v>
      </c>
      <c r="BH474" s="204">
        <f>IF(N474="sníž. přenesená",J474,0)</f>
        <v>0</v>
      </c>
      <c r="BI474" s="204">
        <f>IF(N474="nulová",J474,0)</f>
        <v>0</v>
      </c>
      <c r="BJ474" s="16" t="s">
        <v>82</v>
      </c>
      <c r="BK474" s="204">
        <f>ROUND(I474*H474,2)</f>
        <v>0</v>
      </c>
      <c r="BL474" s="16" t="s">
        <v>143</v>
      </c>
      <c r="BM474" s="16" t="s">
        <v>942</v>
      </c>
    </row>
    <row r="475" s="1" customFormat="1" ht="16.5" customHeight="1">
      <c r="B475" s="34"/>
      <c r="C475" s="195" t="s">
        <v>943</v>
      </c>
      <c r="D475" s="195" t="s">
        <v>138</v>
      </c>
      <c r="E475" s="196" t="s">
        <v>944</v>
      </c>
      <c r="F475" s="197" t="s">
        <v>945</v>
      </c>
      <c r="G475" s="198" t="s">
        <v>201</v>
      </c>
      <c r="H475" s="199">
        <v>2</v>
      </c>
      <c r="I475" s="200">
        <v>0</v>
      </c>
      <c r="J475" s="200">
        <f>ROUND(I475*H475,2)</f>
        <v>0</v>
      </c>
      <c r="K475" s="197" t="s">
        <v>142</v>
      </c>
      <c r="L475" s="36"/>
      <c r="M475" s="73" t="s">
        <v>1</v>
      </c>
      <c r="N475" s="201" t="s">
        <v>45</v>
      </c>
      <c r="O475" s="202">
        <v>0</v>
      </c>
      <c r="P475" s="202">
        <f>O475*H475</f>
        <v>0</v>
      </c>
      <c r="Q475" s="202">
        <v>0.085419999999999996</v>
      </c>
      <c r="R475" s="202">
        <f>Q475*H475</f>
        <v>0.17083999999999999</v>
      </c>
      <c r="S475" s="202">
        <v>0</v>
      </c>
      <c r="T475" s="203">
        <f>S475*H475</f>
        <v>0</v>
      </c>
      <c r="AR475" s="16" t="s">
        <v>143</v>
      </c>
      <c r="AT475" s="16" t="s">
        <v>138</v>
      </c>
      <c r="AU475" s="16" t="s">
        <v>94</v>
      </c>
      <c r="AY475" s="16" t="s">
        <v>136</v>
      </c>
      <c r="BE475" s="204">
        <f>IF(N475="základní",J475,0)</f>
        <v>0</v>
      </c>
      <c r="BF475" s="204">
        <f>IF(N475="snížená",J475,0)</f>
        <v>0</v>
      </c>
      <c r="BG475" s="204">
        <f>IF(N475="zákl. přenesená",J475,0)</f>
        <v>0</v>
      </c>
      <c r="BH475" s="204">
        <f>IF(N475="sníž. přenesená",J475,0)</f>
        <v>0</v>
      </c>
      <c r="BI475" s="204">
        <f>IF(N475="nulová",J475,0)</f>
        <v>0</v>
      </c>
      <c r="BJ475" s="16" t="s">
        <v>82</v>
      </c>
      <c r="BK475" s="204">
        <f>ROUND(I475*H475,2)</f>
        <v>0</v>
      </c>
      <c r="BL475" s="16" t="s">
        <v>143</v>
      </c>
      <c r="BM475" s="16" t="s">
        <v>946</v>
      </c>
    </row>
    <row r="476" s="1" customFormat="1">
      <c r="B476" s="34"/>
      <c r="C476" s="35"/>
      <c r="D476" s="207" t="s">
        <v>151</v>
      </c>
      <c r="E476" s="35"/>
      <c r="F476" s="216" t="s">
        <v>947</v>
      </c>
      <c r="G476" s="35"/>
      <c r="H476" s="35"/>
      <c r="I476" s="35"/>
      <c r="J476" s="35"/>
      <c r="K476" s="35"/>
      <c r="L476" s="36"/>
      <c r="M476" s="217"/>
      <c r="N476" s="75"/>
      <c r="O476" s="75"/>
      <c r="P476" s="75"/>
      <c r="Q476" s="75"/>
      <c r="R476" s="75"/>
      <c r="S476" s="75"/>
      <c r="T476" s="76"/>
      <c r="AT476" s="16" t="s">
        <v>151</v>
      </c>
      <c r="AU476" s="16" t="s">
        <v>94</v>
      </c>
    </row>
    <row r="477" s="1" customFormat="1" ht="16.5" customHeight="1">
      <c r="B477" s="34"/>
      <c r="C477" s="195" t="s">
        <v>948</v>
      </c>
      <c r="D477" s="195" t="s">
        <v>138</v>
      </c>
      <c r="E477" s="196" t="s">
        <v>949</v>
      </c>
      <c r="F477" s="197" t="s">
        <v>950</v>
      </c>
      <c r="G477" s="198" t="s">
        <v>201</v>
      </c>
      <c r="H477" s="199">
        <v>2</v>
      </c>
      <c r="I477" s="200">
        <v>0</v>
      </c>
      <c r="J477" s="200">
        <f>ROUND(I477*H477,2)</f>
        <v>0</v>
      </c>
      <c r="K477" s="197" t="s">
        <v>142</v>
      </c>
      <c r="L477" s="36"/>
      <c r="M477" s="73" t="s">
        <v>1</v>
      </c>
      <c r="N477" s="201" t="s">
        <v>45</v>
      </c>
      <c r="O477" s="202">
        <v>0</v>
      </c>
      <c r="P477" s="202">
        <f>O477*H477</f>
        <v>0</v>
      </c>
      <c r="Q477" s="202">
        <v>0.10940999999999999</v>
      </c>
      <c r="R477" s="202">
        <f>Q477*H477</f>
        <v>0.21881999999999999</v>
      </c>
      <c r="S477" s="202">
        <v>0</v>
      </c>
      <c r="T477" s="203">
        <f>S477*H477</f>
        <v>0</v>
      </c>
      <c r="AR477" s="16" t="s">
        <v>143</v>
      </c>
      <c r="AT477" s="16" t="s">
        <v>138</v>
      </c>
      <c r="AU477" s="16" t="s">
        <v>94</v>
      </c>
      <c r="AY477" s="16" t="s">
        <v>136</v>
      </c>
      <c r="BE477" s="204">
        <f>IF(N477="základní",J477,0)</f>
        <v>0</v>
      </c>
      <c r="BF477" s="204">
        <f>IF(N477="snížená",J477,0)</f>
        <v>0</v>
      </c>
      <c r="BG477" s="204">
        <f>IF(N477="zákl. přenesená",J477,0)</f>
        <v>0</v>
      </c>
      <c r="BH477" s="204">
        <f>IF(N477="sníž. přenesená",J477,0)</f>
        <v>0</v>
      </c>
      <c r="BI477" s="204">
        <f>IF(N477="nulová",J477,0)</f>
        <v>0</v>
      </c>
      <c r="BJ477" s="16" t="s">
        <v>82</v>
      </c>
      <c r="BK477" s="204">
        <f>ROUND(I477*H477,2)</f>
        <v>0</v>
      </c>
      <c r="BL477" s="16" t="s">
        <v>143</v>
      </c>
      <c r="BM477" s="16" t="s">
        <v>951</v>
      </c>
    </row>
    <row r="478" s="1" customFormat="1" ht="16.5" customHeight="1">
      <c r="B478" s="34"/>
      <c r="C478" s="245" t="s">
        <v>952</v>
      </c>
      <c r="D478" s="245" t="s">
        <v>440</v>
      </c>
      <c r="E478" s="246" t="s">
        <v>953</v>
      </c>
      <c r="F478" s="247" t="s">
        <v>954</v>
      </c>
      <c r="G478" s="248" t="s">
        <v>201</v>
      </c>
      <c r="H478" s="249">
        <v>2</v>
      </c>
      <c r="I478" s="250">
        <v>0</v>
      </c>
      <c r="J478" s="250">
        <f>ROUND(I478*H478,2)</f>
        <v>0</v>
      </c>
      <c r="K478" s="247" t="s">
        <v>142</v>
      </c>
      <c r="L478" s="251"/>
      <c r="M478" s="252" t="s">
        <v>1</v>
      </c>
      <c r="N478" s="253" t="s">
        <v>45</v>
      </c>
      <c r="O478" s="202">
        <v>0</v>
      </c>
      <c r="P478" s="202">
        <f>O478*H478</f>
        <v>0</v>
      </c>
      <c r="Q478" s="202">
        <v>0.0064999999999999997</v>
      </c>
      <c r="R478" s="202">
        <f>Q478*H478</f>
        <v>0.012999999999999999</v>
      </c>
      <c r="S478" s="202">
        <v>0</v>
      </c>
      <c r="T478" s="203">
        <f>S478*H478</f>
        <v>0</v>
      </c>
      <c r="AR478" s="16" t="s">
        <v>187</v>
      </c>
      <c r="AT478" s="16" t="s">
        <v>440</v>
      </c>
      <c r="AU478" s="16" t="s">
        <v>94</v>
      </c>
      <c r="AY478" s="16" t="s">
        <v>136</v>
      </c>
      <c r="BE478" s="204">
        <f>IF(N478="základní",J478,0)</f>
        <v>0</v>
      </c>
      <c r="BF478" s="204">
        <f>IF(N478="snížená",J478,0)</f>
        <v>0</v>
      </c>
      <c r="BG478" s="204">
        <f>IF(N478="zákl. přenesená",J478,0)</f>
        <v>0</v>
      </c>
      <c r="BH478" s="204">
        <f>IF(N478="sníž. přenesená",J478,0)</f>
        <v>0</v>
      </c>
      <c r="BI478" s="204">
        <f>IF(N478="nulová",J478,0)</f>
        <v>0</v>
      </c>
      <c r="BJ478" s="16" t="s">
        <v>82</v>
      </c>
      <c r="BK478" s="204">
        <f>ROUND(I478*H478,2)</f>
        <v>0</v>
      </c>
      <c r="BL478" s="16" t="s">
        <v>143</v>
      </c>
      <c r="BM478" s="16" t="s">
        <v>955</v>
      </c>
    </row>
    <row r="479" s="1" customFormat="1" ht="16.5" customHeight="1">
      <c r="B479" s="34"/>
      <c r="C479" s="245" t="s">
        <v>956</v>
      </c>
      <c r="D479" s="245" t="s">
        <v>440</v>
      </c>
      <c r="E479" s="246" t="s">
        <v>957</v>
      </c>
      <c r="F479" s="247" t="s">
        <v>958</v>
      </c>
      <c r="G479" s="248" t="s">
        <v>201</v>
      </c>
      <c r="H479" s="249">
        <v>2</v>
      </c>
      <c r="I479" s="250">
        <v>0</v>
      </c>
      <c r="J479" s="250">
        <f>ROUND(I479*H479,2)</f>
        <v>0</v>
      </c>
      <c r="K479" s="247" t="s">
        <v>142</v>
      </c>
      <c r="L479" s="251"/>
      <c r="M479" s="252" t="s">
        <v>1</v>
      </c>
      <c r="N479" s="253" t="s">
        <v>45</v>
      </c>
      <c r="O479" s="202">
        <v>0</v>
      </c>
      <c r="P479" s="202">
        <f>O479*H479</f>
        <v>0</v>
      </c>
      <c r="Q479" s="202">
        <v>0.0030000000000000001</v>
      </c>
      <c r="R479" s="202">
        <f>Q479*H479</f>
        <v>0.0060000000000000001</v>
      </c>
      <c r="S479" s="202">
        <v>0</v>
      </c>
      <c r="T479" s="203">
        <f>S479*H479</f>
        <v>0</v>
      </c>
      <c r="AR479" s="16" t="s">
        <v>187</v>
      </c>
      <c r="AT479" s="16" t="s">
        <v>440</v>
      </c>
      <c r="AU479" s="16" t="s">
        <v>94</v>
      </c>
      <c r="AY479" s="16" t="s">
        <v>136</v>
      </c>
      <c r="BE479" s="204">
        <f>IF(N479="základní",J479,0)</f>
        <v>0</v>
      </c>
      <c r="BF479" s="204">
        <f>IF(N479="snížená",J479,0)</f>
        <v>0</v>
      </c>
      <c r="BG479" s="204">
        <f>IF(N479="zákl. přenesená",J479,0)</f>
        <v>0</v>
      </c>
      <c r="BH479" s="204">
        <f>IF(N479="sníž. přenesená",J479,0)</f>
        <v>0</v>
      </c>
      <c r="BI479" s="204">
        <f>IF(N479="nulová",J479,0)</f>
        <v>0</v>
      </c>
      <c r="BJ479" s="16" t="s">
        <v>82</v>
      </c>
      <c r="BK479" s="204">
        <f>ROUND(I479*H479,2)</f>
        <v>0</v>
      </c>
      <c r="BL479" s="16" t="s">
        <v>143</v>
      </c>
      <c r="BM479" s="16" t="s">
        <v>959</v>
      </c>
    </row>
    <row r="480" s="1" customFormat="1" ht="16.5" customHeight="1">
      <c r="B480" s="34"/>
      <c r="C480" s="245" t="s">
        <v>960</v>
      </c>
      <c r="D480" s="245" t="s">
        <v>440</v>
      </c>
      <c r="E480" s="246" t="s">
        <v>961</v>
      </c>
      <c r="F480" s="247" t="s">
        <v>962</v>
      </c>
      <c r="G480" s="248" t="s">
        <v>201</v>
      </c>
      <c r="H480" s="249">
        <v>2</v>
      </c>
      <c r="I480" s="250">
        <v>0</v>
      </c>
      <c r="J480" s="250">
        <f>ROUND(I480*H480,2)</f>
        <v>0</v>
      </c>
      <c r="K480" s="247" t="s">
        <v>142</v>
      </c>
      <c r="L480" s="251"/>
      <c r="M480" s="252" t="s">
        <v>1</v>
      </c>
      <c r="N480" s="253" t="s">
        <v>45</v>
      </c>
      <c r="O480" s="202">
        <v>0</v>
      </c>
      <c r="P480" s="202">
        <f>O480*H480</f>
        <v>0</v>
      </c>
      <c r="Q480" s="202">
        <v>0.00010000000000000001</v>
      </c>
      <c r="R480" s="202">
        <f>Q480*H480</f>
        <v>0.00020000000000000001</v>
      </c>
      <c r="S480" s="202">
        <v>0</v>
      </c>
      <c r="T480" s="203">
        <f>S480*H480</f>
        <v>0</v>
      </c>
      <c r="AR480" s="16" t="s">
        <v>187</v>
      </c>
      <c r="AT480" s="16" t="s">
        <v>440</v>
      </c>
      <c r="AU480" s="16" t="s">
        <v>94</v>
      </c>
      <c r="AY480" s="16" t="s">
        <v>136</v>
      </c>
      <c r="BE480" s="204">
        <f>IF(N480="základní",J480,0)</f>
        <v>0</v>
      </c>
      <c r="BF480" s="204">
        <f>IF(N480="snížená",J480,0)</f>
        <v>0</v>
      </c>
      <c r="BG480" s="204">
        <f>IF(N480="zákl. přenesená",J480,0)</f>
        <v>0</v>
      </c>
      <c r="BH480" s="204">
        <f>IF(N480="sníž. přenesená",J480,0)</f>
        <v>0</v>
      </c>
      <c r="BI480" s="204">
        <f>IF(N480="nulová",J480,0)</f>
        <v>0</v>
      </c>
      <c r="BJ480" s="16" t="s">
        <v>82</v>
      </c>
      <c r="BK480" s="204">
        <f>ROUND(I480*H480,2)</f>
        <v>0</v>
      </c>
      <c r="BL480" s="16" t="s">
        <v>143</v>
      </c>
      <c r="BM480" s="16" t="s">
        <v>963</v>
      </c>
    </row>
    <row r="481" s="1" customFormat="1" ht="16.5" customHeight="1">
      <c r="B481" s="34"/>
      <c r="C481" s="245" t="s">
        <v>964</v>
      </c>
      <c r="D481" s="245" t="s">
        <v>440</v>
      </c>
      <c r="E481" s="246" t="s">
        <v>965</v>
      </c>
      <c r="F481" s="247" t="s">
        <v>966</v>
      </c>
      <c r="G481" s="248" t="s">
        <v>201</v>
      </c>
      <c r="H481" s="249">
        <v>4</v>
      </c>
      <c r="I481" s="250">
        <v>0</v>
      </c>
      <c r="J481" s="250">
        <f>ROUND(I481*H481,2)</f>
        <v>0</v>
      </c>
      <c r="K481" s="247" t="s">
        <v>142</v>
      </c>
      <c r="L481" s="251"/>
      <c r="M481" s="252" t="s">
        <v>1</v>
      </c>
      <c r="N481" s="253" t="s">
        <v>45</v>
      </c>
      <c r="O481" s="202">
        <v>0</v>
      </c>
      <c r="P481" s="202">
        <f>O481*H481</f>
        <v>0</v>
      </c>
      <c r="Q481" s="202">
        <v>0.00035</v>
      </c>
      <c r="R481" s="202">
        <f>Q481*H481</f>
        <v>0.0014</v>
      </c>
      <c r="S481" s="202">
        <v>0</v>
      </c>
      <c r="T481" s="203">
        <f>S481*H481</f>
        <v>0</v>
      </c>
      <c r="AR481" s="16" t="s">
        <v>187</v>
      </c>
      <c r="AT481" s="16" t="s">
        <v>440</v>
      </c>
      <c r="AU481" s="16" t="s">
        <v>94</v>
      </c>
      <c r="AY481" s="16" t="s">
        <v>136</v>
      </c>
      <c r="BE481" s="204">
        <f>IF(N481="základní",J481,0)</f>
        <v>0</v>
      </c>
      <c r="BF481" s="204">
        <f>IF(N481="snížená",J481,0)</f>
        <v>0</v>
      </c>
      <c r="BG481" s="204">
        <f>IF(N481="zákl. přenesená",J481,0)</f>
        <v>0</v>
      </c>
      <c r="BH481" s="204">
        <f>IF(N481="sníž. přenesená",J481,0)</f>
        <v>0</v>
      </c>
      <c r="BI481" s="204">
        <f>IF(N481="nulová",J481,0)</f>
        <v>0</v>
      </c>
      <c r="BJ481" s="16" t="s">
        <v>82</v>
      </c>
      <c r="BK481" s="204">
        <f>ROUND(I481*H481,2)</f>
        <v>0</v>
      </c>
      <c r="BL481" s="16" t="s">
        <v>143</v>
      </c>
      <c r="BM481" s="16" t="s">
        <v>967</v>
      </c>
    </row>
    <row r="482" s="1" customFormat="1" ht="16.5" customHeight="1">
      <c r="B482" s="34"/>
      <c r="C482" s="195" t="s">
        <v>968</v>
      </c>
      <c r="D482" s="195" t="s">
        <v>138</v>
      </c>
      <c r="E482" s="196" t="s">
        <v>969</v>
      </c>
      <c r="F482" s="197" t="s">
        <v>970</v>
      </c>
      <c r="G482" s="198" t="s">
        <v>182</v>
      </c>
      <c r="H482" s="199">
        <v>27</v>
      </c>
      <c r="I482" s="200">
        <v>0</v>
      </c>
      <c r="J482" s="200">
        <f>ROUND(I482*H482,2)</f>
        <v>0</v>
      </c>
      <c r="K482" s="197" t="s">
        <v>142</v>
      </c>
      <c r="L482" s="36"/>
      <c r="M482" s="73" t="s">
        <v>1</v>
      </c>
      <c r="N482" s="201" t="s">
        <v>45</v>
      </c>
      <c r="O482" s="202">
        <v>0</v>
      </c>
      <c r="P482" s="202">
        <f>O482*H482</f>
        <v>0</v>
      </c>
      <c r="Q482" s="202">
        <v>0.15540000000000001</v>
      </c>
      <c r="R482" s="202">
        <f>Q482*H482</f>
        <v>4.1958000000000002</v>
      </c>
      <c r="S482" s="202">
        <v>0</v>
      </c>
      <c r="T482" s="203">
        <f>S482*H482</f>
        <v>0</v>
      </c>
      <c r="AR482" s="16" t="s">
        <v>143</v>
      </c>
      <c r="AT482" s="16" t="s">
        <v>138</v>
      </c>
      <c r="AU482" s="16" t="s">
        <v>94</v>
      </c>
      <c r="AY482" s="16" t="s">
        <v>136</v>
      </c>
      <c r="BE482" s="204">
        <f>IF(N482="základní",J482,0)</f>
        <v>0</v>
      </c>
      <c r="BF482" s="204">
        <f>IF(N482="snížená",J482,0)</f>
        <v>0</v>
      </c>
      <c r="BG482" s="204">
        <f>IF(N482="zákl. přenesená",J482,0)</f>
        <v>0</v>
      </c>
      <c r="BH482" s="204">
        <f>IF(N482="sníž. přenesená",J482,0)</f>
        <v>0</v>
      </c>
      <c r="BI482" s="204">
        <f>IF(N482="nulová",J482,0)</f>
        <v>0</v>
      </c>
      <c r="BJ482" s="16" t="s">
        <v>82</v>
      </c>
      <c r="BK482" s="204">
        <f>ROUND(I482*H482,2)</f>
        <v>0</v>
      </c>
      <c r="BL482" s="16" t="s">
        <v>143</v>
      </c>
      <c r="BM482" s="16" t="s">
        <v>971</v>
      </c>
    </row>
    <row r="483" s="13" customFormat="1">
      <c r="B483" s="236"/>
      <c r="C483" s="237"/>
      <c r="D483" s="207" t="s">
        <v>145</v>
      </c>
      <c r="E483" s="238" t="s">
        <v>1</v>
      </c>
      <c r="F483" s="239" t="s">
        <v>972</v>
      </c>
      <c r="G483" s="237"/>
      <c r="H483" s="238" t="s">
        <v>1</v>
      </c>
      <c r="I483" s="237"/>
      <c r="J483" s="237"/>
      <c r="K483" s="237"/>
      <c r="L483" s="240"/>
      <c r="M483" s="241"/>
      <c r="N483" s="242"/>
      <c r="O483" s="242"/>
      <c r="P483" s="242"/>
      <c r="Q483" s="242"/>
      <c r="R483" s="242"/>
      <c r="S483" s="242"/>
      <c r="T483" s="243"/>
      <c r="AT483" s="244" t="s">
        <v>145</v>
      </c>
      <c r="AU483" s="244" t="s">
        <v>94</v>
      </c>
      <c r="AV483" s="13" t="s">
        <v>82</v>
      </c>
      <c r="AW483" s="13" t="s">
        <v>35</v>
      </c>
      <c r="AX483" s="13" t="s">
        <v>74</v>
      </c>
      <c r="AY483" s="244" t="s">
        <v>136</v>
      </c>
    </row>
    <row r="484" s="11" customFormat="1">
      <c r="B484" s="205"/>
      <c r="C484" s="206"/>
      <c r="D484" s="207" t="s">
        <v>145</v>
      </c>
      <c r="E484" s="208" t="s">
        <v>1</v>
      </c>
      <c r="F484" s="209" t="s">
        <v>973</v>
      </c>
      <c r="G484" s="206"/>
      <c r="H484" s="210">
        <v>17</v>
      </c>
      <c r="I484" s="206"/>
      <c r="J484" s="206"/>
      <c r="K484" s="206"/>
      <c r="L484" s="211"/>
      <c r="M484" s="212"/>
      <c r="N484" s="213"/>
      <c r="O484" s="213"/>
      <c r="P484" s="213"/>
      <c r="Q484" s="213"/>
      <c r="R484" s="213"/>
      <c r="S484" s="213"/>
      <c r="T484" s="214"/>
      <c r="AT484" s="215" t="s">
        <v>145</v>
      </c>
      <c r="AU484" s="215" t="s">
        <v>94</v>
      </c>
      <c r="AV484" s="11" t="s">
        <v>94</v>
      </c>
      <c r="AW484" s="11" t="s">
        <v>35</v>
      </c>
      <c r="AX484" s="11" t="s">
        <v>74</v>
      </c>
      <c r="AY484" s="215" t="s">
        <v>136</v>
      </c>
    </row>
    <row r="485" s="11" customFormat="1">
      <c r="B485" s="205"/>
      <c r="C485" s="206"/>
      <c r="D485" s="207" t="s">
        <v>145</v>
      </c>
      <c r="E485" s="208" t="s">
        <v>1</v>
      </c>
      <c r="F485" s="209" t="s">
        <v>974</v>
      </c>
      <c r="G485" s="206"/>
      <c r="H485" s="210">
        <v>10</v>
      </c>
      <c r="I485" s="206"/>
      <c r="J485" s="206"/>
      <c r="K485" s="206"/>
      <c r="L485" s="211"/>
      <c r="M485" s="212"/>
      <c r="N485" s="213"/>
      <c r="O485" s="213"/>
      <c r="P485" s="213"/>
      <c r="Q485" s="213"/>
      <c r="R485" s="213"/>
      <c r="S485" s="213"/>
      <c r="T485" s="214"/>
      <c r="AT485" s="215" t="s">
        <v>145</v>
      </c>
      <c r="AU485" s="215" t="s">
        <v>94</v>
      </c>
      <c r="AV485" s="11" t="s">
        <v>94</v>
      </c>
      <c r="AW485" s="11" t="s">
        <v>35</v>
      </c>
      <c r="AX485" s="11" t="s">
        <v>74</v>
      </c>
      <c r="AY485" s="215" t="s">
        <v>136</v>
      </c>
    </row>
    <row r="486" s="12" customFormat="1">
      <c r="B486" s="221"/>
      <c r="C486" s="222"/>
      <c r="D486" s="207" t="s">
        <v>145</v>
      </c>
      <c r="E486" s="223" t="s">
        <v>1</v>
      </c>
      <c r="F486" s="224" t="s">
        <v>214</v>
      </c>
      <c r="G486" s="222"/>
      <c r="H486" s="225">
        <v>27</v>
      </c>
      <c r="I486" s="222"/>
      <c r="J486" s="222"/>
      <c r="K486" s="222"/>
      <c r="L486" s="226"/>
      <c r="M486" s="227"/>
      <c r="N486" s="228"/>
      <c r="O486" s="228"/>
      <c r="P486" s="228"/>
      <c r="Q486" s="228"/>
      <c r="R486" s="228"/>
      <c r="S486" s="228"/>
      <c r="T486" s="229"/>
      <c r="AT486" s="230" t="s">
        <v>145</v>
      </c>
      <c r="AU486" s="230" t="s">
        <v>94</v>
      </c>
      <c r="AV486" s="12" t="s">
        <v>143</v>
      </c>
      <c r="AW486" s="12" t="s">
        <v>35</v>
      </c>
      <c r="AX486" s="12" t="s">
        <v>82</v>
      </c>
      <c r="AY486" s="230" t="s">
        <v>136</v>
      </c>
    </row>
    <row r="487" s="1" customFormat="1" ht="16.5" customHeight="1">
      <c r="B487" s="34"/>
      <c r="C487" s="245" t="s">
        <v>975</v>
      </c>
      <c r="D487" s="245" t="s">
        <v>440</v>
      </c>
      <c r="E487" s="246" t="s">
        <v>976</v>
      </c>
      <c r="F487" s="247" t="s">
        <v>977</v>
      </c>
      <c r="G487" s="248" t="s">
        <v>201</v>
      </c>
      <c r="H487" s="249">
        <v>27.809999999999999</v>
      </c>
      <c r="I487" s="250">
        <v>0</v>
      </c>
      <c r="J487" s="250">
        <f>ROUND(I487*H487,2)</f>
        <v>0</v>
      </c>
      <c r="K487" s="247" t="s">
        <v>142</v>
      </c>
      <c r="L487" s="251"/>
      <c r="M487" s="252" t="s">
        <v>1</v>
      </c>
      <c r="N487" s="253" t="s">
        <v>45</v>
      </c>
      <c r="O487" s="202">
        <v>0</v>
      </c>
      <c r="P487" s="202">
        <f>O487*H487</f>
        <v>0</v>
      </c>
      <c r="Q487" s="202">
        <v>0.082100000000000006</v>
      </c>
      <c r="R487" s="202">
        <f>Q487*H487</f>
        <v>2.283201</v>
      </c>
      <c r="S487" s="202">
        <v>0</v>
      </c>
      <c r="T487" s="203">
        <f>S487*H487</f>
        <v>0</v>
      </c>
      <c r="AR487" s="16" t="s">
        <v>187</v>
      </c>
      <c r="AT487" s="16" t="s">
        <v>440</v>
      </c>
      <c r="AU487" s="16" t="s">
        <v>94</v>
      </c>
      <c r="AY487" s="16" t="s">
        <v>136</v>
      </c>
      <c r="BE487" s="204">
        <f>IF(N487="základní",J487,0)</f>
        <v>0</v>
      </c>
      <c r="BF487" s="204">
        <f>IF(N487="snížená",J487,0)</f>
        <v>0</v>
      </c>
      <c r="BG487" s="204">
        <f>IF(N487="zákl. přenesená",J487,0)</f>
        <v>0</v>
      </c>
      <c r="BH487" s="204">
        <f>IF(N487="sníž. přenesená",J487,0)</f>
        <v>0</v>
      </c>
      <c r="BI487" s="204">
        <f>IF(N487="nulová",J487,0)</f>
        <v>0</v>
      </c>
      <c r="BJ487" s="16" t="s">
        <v>82</v>
      </c>
      <c r="BK487" s="204">
        <f>ROUND(I487*H487,2)</f>
        <v>0</v>
      </c>
      <c r="BL487" s="16" t="s">
        <v>143</v>
      </c>
      <c r="BM487" s="16" t="s">
        <v>978</v>
      </c>
    </row>
    <row r="488" s="11" customFormat="1">
      <c r="B488" s="205"/>
      <c r="C488" s="206"/>
      <c r="D488" s="207" t="s">
        <v>145</v>
      </c>
      <c r="E488" s="206"/>
      <c r="F488" s="209" t="s">
        <v>979</v>
      </c>
      <c r="G488" s="206"/>
      <c r="H488" s="210">
        <v>27.809999999999999</v>
      </c>
      <c r="I488" s="206"/>
      <c r="J488" s="206"/>
      <c r="K488" s="206"/>
      <c r="L488" s="211"/>
      <c r="M488" s="212"/>
      <c r="N488" s="213"/>
      <c r="O488" s="213"/>
      <c r="P488" s="213"/>
      <c r="Q488" s="213"/>
      <c r="R488" s="213"/>
      <c r="S488" s="213"/>
      <c r="T488" s="214"/>
      <c r="AT488" s="215" t="s">
        <v>145</v>
      </c>
      <c r="AU488" s="215" t="s">
        <v>94</v>
      </c>
      <c r="AV488" s="11" t="s">
        <v>94</v>
      </c>
      <c r="AW488" s="11" t="s">
        <v>4</v>
      </c>
      <c r="AX488" s="11" t="s">
        <v>82</v>
      </c>
      <c r="AY488" s="215" t="s">
        <v>136</v>
      </c>
    </row>
    <row r="489" s="1" customFormat="1" ht="16.5" customHeight="1">
      <c r="B489" s="34"/>
      <c r="C489" s="195" t="s">
        <v>980</v>
      </c>
      <c r="D489" s="195" t="s">
        <v>138</v>
      </c>
      <c r="E489" s="196" t="s">
        <v>981</v>
      </c>
      <c r="F489" s="197" t="s">
        <v>982</v>
      </c>
      <c r="G489" s="198" t="s">
        <v>182</v>
      </c>
      <c r="H489" s="199">
        <v>69.5</v>
      </c>
      <c r="I489" s="200">
        <v>0</v>
      </c>
      <c r="J489" s="200">
        <f>ROUND(I489*H489,2)</f>
        <v>0</v>
      </c>
      <c r="K489" s="197" t="s">
        <v>142</v>
      </c>
      <c r="L489" s="36"/>
      <c r="M489" s="73" t="s">
        <v>1</v>
      </c>
      <c r="N489" s="201" t="s">
        <v>45</v>
      </c>
      <c r="O489" s="202">
        <v>0</v>
      </c>
      <c r="P489" s="202">
        <f>O489*H489</f>
        <v>0</v>
      </c>
      <c r="Q489" s="202">
        <v>0.1295</v>
      </c>
      <c r="R489" s="202">
        <f>Q489*H489</f>
        <v>9.0002499999999994</v>
      </c>
      <c r="S489" s="202">
        <v>0</v>
      </c>
      <c r="T489" s="203">
        <f>S489*H489</f>
        <v>0</v>
      </c>
      <c r="AR489" s="16" t="s">
        <v>143</v>
      </c>
      <c r="AT489" s="16" t="s">
        <v>138</v>
      </c>
      <c r="AU489" s="16" t="s">
        <v>94</v>
      </c>
      <c r="AY489" s="16" t="s">
        <v>136</v>
      </c>
      <c r="BE489" s="204">
        <f>IF(N489="základní",J489,0)</f>
        <v>0</v>
      </c>
      <c r="BF489" s="204">
        <f>IF(N489="snížená",J489,0)</f>
        <v>0</v>
      </c>
      <c r="BG489" s="204">
        <f>IF(N489="zákl. přenesená",J489,0)</f>
        <v>0</v>
      </c>
      <c r="BH489" s="204">
        <f>IF(N489="sníž. přenesená",J489,0)</f>
        <v>0</v>
      </c>
      <c r="BI489" s="204">
        <f>IF(N489="nulová",J489,0)</f>
        <v>0</v>
      </c>
      <c r="BJ489" s="16" t="s">
        <v>82</v>
      </c>
      <c r="BK489" s="204">
        <f>ROUND(I489*H489,2)</f>
        <v>0</v>
      </c>
      <c r="BL489" s="16" t="s">
        <v>143</v>
      </c>
      <c r="BM489" s="16" t="s">
        <v>983</v>
      </c>
    </row>
    <row r="490" s="13" customFormat="1">
      <c r="B490" s="236"/>
      <c r="C490" s="237"/>
      <c r="D490" s="207" t="s">
        <v>145</v>
      </c>
      <c r="E490" s="238" t="s">
        <v>1</v>
      </c>
      <c r="F490" s="239" t="s">
        <v>984</v>
      </c>
      <c r="G490" s="237"/>
      <c r="H490" s="238" t="s">
        <v>1</v>
      </c>
      <c r="I490" s="237"/>
      <c r="J490" s="237"/>
      <c r="K490" s="237"/>
      <c r="L490" s="240"/>
      <c r="M490" s="241"/>
      <c r="N490" s="242"/>
      <c r="O490" s="242"/>
      <c r="P490" s="242"/>
      <c r="Q490" s="242"/>
      <c r="R490" s="242"/>
      <c r="S490" s="242"/>
      <c r="T490" s="243"/>
      <c r="AT490" s="244" t="s">
        <v>145</v>
      </c>
      <c r="AU490" s="244" t="s">
        <v>94</v>
      </c>
      <c r="AV490" s="13" t="s">
        <v>82</v>
      </c>
      <c r="AW490" s="13" t="s">
        <v>35</v>
      </c>
      <c r="AX490" s="13" t="s">
        <v>74</v>
      </c>
      <c r="AY490" s="244" t="s">
        <v>136</v>
      </c>
    </row>
    <row r="491" s="11" customFormat="1">
      <c r="B491" s="205"/>
      <c r="C491" s="206"/>
      <c r="D491" s="207" t="s">
        <v>145</v>
      </c>
      <c r="E491" s="208" t="s">
        <v>1</v>
      </c>
      <c r="F491" s="209" t="s">
        <v>985</v>
      </c>
      <c r="G491" s="206"/>
      <c r="H491" s="210">
        <v>32.100000000000001</v>
      </c>
      <c r="I491" s="206"/>
      <c r="J491" s="206"/>
      <c r="K491" s="206"/>
      <c r="L491" s="211"/>
      <c r="M491" s="212"/>
      <c r="N491" s="213"/>
      <c r="O491" s="213"/>
      <c r="P491" s="213"/>
      <c r="Q491" s="213"/>
      <c r="R491" s="213"/>
      <c r="S491" s="213"/>
      <c r="T491" s="214"/>
      <c r="AT491" s="215" t="s">
        <v>145</v>
      </c>
      <c r="AU491" s="215" t="s">
        <v>94</v>
      </c>
      <c r="AV491" s="11" t="s">
        <v>94</v>
      </c>
      <c r="AW491" s="11" t="s">
        <v>35</v>
      </c>
      <c r="AX491" s="11" t="s">
        <v>74</v>
      </c>
      <c r="AY491" s="215" t="s">
        <v>136</v>
      </c>
    </row>
    <row r="492" s="11" customFormat="1">
      <c r="B492" s="205"/>
      <c r="C492" s="206"/>
      <c r="D492" s="207" t="s">
        <v>145</v>
      </c>
      <c r="E492" s="208" t="s">
        <v>1</v>
      </c>
      <c r="F492" s="209" t="s">
        <v>986</v>
      </c>
      <c r="G492" s="206"/>
      <c r="H492" s="210">
        <v>37.399999999999999</v>
      </c>
      <c r="I492" s="206"/>
      <c r="J492" s="206"/>
      <c r="K492" s="206"/>
      <c r="L492" s="211"/>
      <c r="M492" s="212"/>
      <c r="N492" s="213"/>
      <c r="O492" s="213"/>
      <c r="P492" s="213"/>
      <c r="Q492" s="213"/>
      <c r="R492" s="213"/>
      <c r="S492" s="213"/>
      <c r="T492" s="214"/>
      <c r="AT492" s="215" t="s">
        <v>145</v>
      </c>
      <c r="AU492" s="215" t="s">
        <v>94</v>
      </c>
      <c r="AV492" s="11" t="s">
        <v>94</v>
      </c>
      <c r="AW492" s="11" t="s">
        <v>35</v>
      </c>
      <c r="AX492" s="11" t="s">
        <v>74</v>
      </c>
      <c r="AY492" s="215" t="s">
        <v>136</v>
      </c>
    </row>
    <row r="493" s="12" customFormat="1">
      <c r="B493" s="221"/>
      <c r="C493" s="222"/>
      <c r="D493" s="207" t="s">
        <v>145</v>
      </c>
      <c r="E493" s="223" t="s">
        <v>1</v>
      </c>
      <c r="F493" s="224" t="s">
        <v>214</v>
      </c>
      <c r="G493" s="222"/>
      <c r="H493" s="225">
        <v>69.5</v>
      </c>
      <c r="I493" s="222"/>
      <c r="J493" s="222"/>
      <c r="K493" s="222"/>
      <c r="L493" s="226"/>
      <c r="M493" s="227"/>
      <c r="N493" s="228"/>
      <c r="O493" s="228"/>
      <c r="P493" s="228"/>
      <c r="Q493" s="228"/>
      <c r="R493" s="228"/>
      <c r="S493" s="228"/>
      <c r="T493" s="229"/>
      <c r="AT493" s="230" t="s">
        <v>145</v>
      </c>
      <c r="AU493" s="230" t="s">
        <v>94</v>
      </c>
      <c r="AV493" s="12" t="s">
        <v>143</v>
      </c>
      <c r="AW493" s="12" t="s">
        <v>35</v>
      </c>
      <c r="AX493" s="12" t="s">
        <v>82</v>
      </c>
      <c r="AY493" s="230" t="s">
        <v>136</v>
      </c>
    </row>
    <row r="494" s="1" customFormat="1" ht="16.5" customHeight="1">
      <c r="B494" s="34"/>
      <c r="C494" s="245" t="s">
        <v>987</v>
      </c>
      <c r="D494" s="245" t="s">
        <v>440</v>
      </c>
      <c r="E494" s="246" t="s">
        <v>988</v>
      </c>
      <c r="F494" s="247" t="s">
        <v>989</v>
      </c>
      <c r="G494" s="248" t="s">
        <v>201</v>
      </c>
      <c r="H494" s="249">
        <v>71.584999999999994</v>
      </c>
      <c r="I494" s="250">
        <v>0</v>
      </c>
      <c r="J494" s="250">
        <f>ROUND(I494*H494,2)</f>
        <v>0</v>
      </c>
      <c r="K494" s="247" t="s">
        <v>142</v>
      </c>
      <c r="L494" s="251"/>
      <c r="M494" s="252" t="s">
        <v>1</v>
      </c>
      <c r="N494" s="253" t="s">
        <v>45</v>
      </c>
      <c r="O494" s="202">
        <v>0</v>
      </c>
      <c r="P494" s="202">
        <f>O494*H494</f>
        <v>0</v>
      </c>
      <c r="Q494" s="202">
        <v>0.055</v>
      </c>
      <c r="R494" s="202">
        <f>Q494*H494</f>
        <v>3.9371749999999999</v>
      </c>
      <c r="S494" s="202">
        <v>0</v>
      </c>
      <c r="T494" s="203">
        <f>S494*H494</f>
        <v>0</v>
      </c>
      <c r="AR494" s="16" t="s">
        <v>187</v>
      </c>
      <c r="AT494" s="16" t="s">
        <v>440</v>
      </c>
      <c r="AU494" s="16" t="s">
        <v>94</v>
      </c>
      <c r="AY494" s="16" t="s">
        <v>136</v>
      </c>
      <c r="BE494" s="204">
        <f>IF(N494="základní",J494,0)</f>
        <v>0</v>
      </c>
      <c r="BF494" s="204">
        <f>IF(N494="snížená",J494,0)</f>
        <v>0</v>
      </c>
      <c r="BG494" s="204">
        <f>IF(N494="zákl. přenesená",J494,0)</f>
        <v>0</v>
      </c>
      <c r="BH494" s="204">
        <f>IF(N494="sníž. přenesená",J494,0)</f>
        <v>0</v>
      </c>
      <c r="BI494" s="204">
        <f>IF(N494="nulová",J494,0)</f>
        <v>0</v>
      </c>
      <c r="BJ494" s="16" t="s">
        <v>82</v>
      </c>
      <c r="BK494" s="204">
        <f>ROUND(I494*H494,2)</f>
        <v>0</v>
      </c>
      <c r="BL494" s="16" t="s">
        <v>143</v>
      </c>
      <c r="BM494" s="16" t="s">
        <v>990</v>
      </c>
    </row>
    <row r="495" s="1" customFormat="1">
      <c r="B495" s="34"/>
      <c r="C495" s="35"/>
      <c r="D495" s="207" t="s">
        <v>151</v>
      </c>
      <c r="E495" s="35"/>
      <c r="F495" s="216" t="s">
        <v>991</v>
      </c>
      <c r="G495" s="35"/>
      <c r="H495" s="35"/>
      <c r="I495" s="35"/>
      <c r="J495" s="35"/>
      <c r="K495" s="35"/>
      <c r="L495" s="36"/>
      <c r="M495" s="217"/>
      <c r="N495" s="75"/>
      <c r="O495" s="75"/>
      <c r="P495" s="75"/>
      <c r="Q495" s="75"/>
      <c r="R495" s="75"/>
      <c r="S495" s="75"/>
      <c r="T495" s="76"/>
      <c r="AT495" s="16" t="s">
        <v>151</v>
      </c>
      <c r="AU495" s="16" t="s">
        <v>94</v>
      </c>
    </row>
    <row r="496" s="11" customFormat="1">
      <c r="B496" s="205"/>
      <c r="C496" s="206"/>
      <c r="D496" s="207" t="s">
        <v>145</v>
      </c>
      <c r="E496" s="206"/>
      <c r="F496" s="209" t="s">
        <v>992</v>
      </c>
      <c r="G496" s="206"/>
      <c r="H496" s="210">
        <v>71.584999999999994</v>
      </c>
      <c r="I496" s="206"/>
      <c r="J496" s="206"/>
      <c r="K496" s="206"/>
      <c r="L496" s="211"/>
      <c r="M496" s="212"/>
      <c r="N496" s="213"/>
      <c r="O496" s="213"/>
      <c r="P496" s="213"/>
      <c r="Q496" s="213"/>
      <c r="R496" s="213"/>
      <c r="S496" s="213"/>
      <c r="T496" s="214"/>
      <c r="AT496" s="215" t="s">
        <v>145</v>
      </c>
      <c r="AU496" s="215" t="s">
        <v>94</v>
      </c>
      <c r="AV496" s="11" t="s">
        <v>94</v>
      </c>
      <c r="AW496" s="11" t="s">
        <v>4</v>
      </c>
      <c r="AX496" s="11" t="s">
        <v>82</v>
      </c>
      <c r="AY496" s="215" t="s">
        <v>136</v>
      </c>
    </row>
    <row r="497" s="1" customFormat="1" ht="16.5" customHeight="1">
      <c r="B497" s="34"/>
      <c r="C497" s="195" t="s">
        <v>993</v>
      </c>
      <c r="D497" s="195" t="s">
        <v>138</v>
      </c>
      <c r="E497" s="196" t="s">
        <v>994</v>
      </c>
      <c r="F497" s="197" t="s">
        <v>995</v>
      </c>
      <c r="G497" s="198" t="s">
        <v>182</v>
      </c>
      <c r="H497" s="199">
        <v>46.759999999999998</v>
      </c>
      <c r="I497" s="200">
        <v>0</v>
      </c>
      <c r="J497" s="200">
        <f>ROUND(I497*H497,2)</f>
        <v>0</v>
      </c>
      <c r="K497" s="197" t="s">
        <v>142</v>
      </c>
      <c r="L497" s="36"/>
      <c r="M497" s="73" t="s">
        <v>1</v>
      </c>
      <c r="N497" s="201" t="s">
        <v>45</v>
      </c>
      <c r="O497" s="202">
        <v>0</v>
      </c>
      <c r="P497" s="202">
        <f>O497*H497</f>
        <v>0</v>
      </c>
      <c r="Q497" s="202">
        <v>0</v>
      </c>
      <c r="R497" s="202">
        <f>Q497*H497</f>
        <v>0</v>
      </c>
      <c r="S497" s="202">
        <v>0</v>
      </c>
      <c r="T497" s="203">
        <f>S497*H497</f>
        <v>0</v>
      </c>
      <c r="AR497" s="16" t="s">
        <v>143</v>
      </c>
      <c r="AT497" s="16" t="s">
        <v>138</v>
      </c>
      <c r="AU497" s="16" t="s">
        <v>94</v>
      </c>
      <c r="AY497" s="16" t="s">
        <v>136</v>
      </c>
      <c r="BE497" s="204">
        <f>IF(N497="základní",J497,0)</f>
        <v>0</v>
      </c>
      <c r="BF497" s="204">
        <f>IF(N497="snížená",J497,0)</f>
        <v>0</v>
      </c>
      <c r="BG497" s="204">
        <f>IF(N497="zákl. přenesená",J497,0)</f>
        <v>0</v>
      </c>
      <c r="BH497" s="204">
        <f>IF(N497="sníž. přenesená",J497,0)</f>
        <v>0</v>
      </c>
      <c r="BI497" s="204">
        <f>IF(N497="nulová",J497,0)</f>
        <v>0</v>
      </c>
      <c r="BJ497" s="16" t="s">
        <v>82</v>
      </c>
      <c r="BK497" s="204">
        <f>ROUND(I497*H497,2)</f>
        <v>0</v>
      </c>
      <c r="BL497" s="16" t="s">
        <v>143</v>
      </c>
      <c r="BM497" s="16" t="s">
        <v>996</v>
      </c>
    </row>
    <row r="498" s="11" customFormat="1">
      <c r="B498" s="205"/>
      <c r="C498" s="206"/>
      <c r="D498" s="207" t="s">
        <v>145</v>
      </c>
      <c r="E498" s="208" t="s">
        <v>1</v>
      </c>
      <c r="F498" s="209" t="s">
        <v>997</v>
      </c>
      <c r="G498" s="206"/>
      <c r="H498" s="210">
        <v>17</v>
      </c>
      <c r="I498" s="206"/>
      <c r="J498" s="206"/>
      <c r="K498" s="206"/>
      <c r="L498" s="211"/>
      <c r="M498" s="212"/>
      <c r="N498" s="213"/>
      <c r="O498" s="213"/>
      <c r="P498" s="213"/>
      <c r="Q498" s="213"/>
      <c r="R498" s="213"/>
      <c r="S498" s="213"/>
      <c r="T498" s="214"/>
      <c r="AT498" s="215" t="s">
        <v>145</v>
      </c>
      <c r="AU498" s="215" t="s">
        <v>94</v>
      </c>
      <c r="AV498" s="11" t="s">
        <v>94</v>
      </c>
      <c r="AW498" s="11" t="s">
        <v>35</v>
      </c>
      <c r="AX498" s="11" t="s">
        <v>74</v>
      </c>
      <c r="AY498" s="215" t="s">
        <v>136</v>
      </c>
    </row>
    <row r="499" s="11" customFormat="1">
      <c r="B499" s="205"/>
      <c r="C499" s="206"/>
      <c r="D499" s="207" t="s">
        <v>145</v>
      </c>
      <c r="E499" s="208" t="s">
        <v>1</v>
      </c>
      <c r="F499" s="209" t="s">
        <v>998</v>
      </c>
      <c r="G499" s="206"/>
      <c r="H499" s="210">
        <v>17.02</v>
      </c>
      <c r="I499" s="206"/>
      <c r="J499" s="206"/>
      <c r="K499" s="206"/>
      <c r="L499" s="211"/>
      <c r="M499" s="212"/>
      <c r="N499" s="213"/>
      <c r="O499" s="213"/>
      <c r="P499" s="213"/>
      <c r="Q499" s="213"/>
      <c r="R499" s="213"/>
      <c r="S499" s="213"/>
      <c r="T499" s="214"/>
      <c r="AT499" s="215" t="s">
        <v>145</v>
      </c>
      <c r="AU499" s="215" t="s">
        <v>94</v>
      </c>
      <c r="AV499" s="11" t="s">
        <v>94</v>
      </c>
      <c r="AW499" s="11" t="s">
        <v>35</v>
      </c>
      <c r="AX499" s="11" t="s">
        <v>74</v>
      </c>
      <c r="AY499" s="215" t="s">
        <v>136</v>
      </c>
    </row>
    <row r="500" s="11" customFormat="1">
      <c r="B500" s="205"/>
      <c r="C500" s="206"/>
      <c r="D500" s="207" t="s">
        <v>145</v>
      </c>
      <c r="E500" s="208" t="s">
        <v>1</v>
      </c>
      <c r="F500" s="209" t="s">
        <v>999</v>
      </c>
      <c r="G500" s="206"/>
      <c r="H500" s="210">
        <v>6.5</v>
      </c>
      <c r="I500" s="206"/>
      <c r="J500" s="206"/>
      <c r="K500" s="206"/>
      <c r="L500" s="211"/>
      <c r="M500" s="212"/>
      <c r="N500" s="213"/>
      <c r="O500" s="213"/>
      <c r="P500" s="213"/>
      <c r="Q500" s="213"/>
      <c r="R500" s="213"/>
      <c r="S500" s="213"/>
      <c r="T500" s="214"/>
      <c r="AT500" s="215" t="s">
        <v>145</v>
      </c>
      <c r="AU500" s="215" t="s">
        <v>94</v>
      </c>
      <c r="AV500" s="11" t="s">
        <v>94</v>
      </c>
      <c r="AW500" s="11" t="s">
        <v>35</v>
      </c>
      <c r="AX500" s="11" t="s">
        <v>74</v>
      </c>
      <c r="AY500" s="215" t="s">
        <v>136</v>
      </c>
    </row>
    <row r="501" s="11" customFormat="1">
      <c r="B501" s="205"/>
      <c r="C501" s="206"/>
      <c r="D501" s="207" t="s">
        <v>145</v>
      </c>
      <c r="E501" s="208" t="s">
        <v>1</v>
      </c>
      <c r="F501" s="209" t="s">
        <v>1000</v>
      </c>
      <c r="G501" s="206"/>
      <c r="H501" s="210">
        <v>6.2400000000000002</v>
      </c>
      <c r="I501" s="206"/>
      <c r="J501" s="206"/>
      <c r="K501" s="206"/>
      <c r="L501" s="211"/>
      <c r="M501" s="212"/>
      <c r="N501" s="213"/>
      <c r="O501" s="213"/>
      <c r="P501" s="213"/>
      <c r="Q501" s="213"/>
      <c r="R501" s="213"/>
      <c r="S501" s="213"/>
      <c r="T501" s="214"/>
      <c r="AT501" s="215" t="s">
        <v>145</v>
      </c>
      <c r="AU501" s="215" t="s">
        <v>94</v>
      </c>
      <c r="AV501" s="11" t="s">
        <v>94</v>
      </c>
      <c r="AW501" s="11" t="s">
        <v>35</v>
      </c>
      <c r="AX501" s="11" t="s">
        <v>74</v>
      </c>
      <c r="AY501" s="215" t="s">
        <v>136</v>
      </c>
    </row>
    <row r="502" s="12" customFormat="1">
      <c r="B502" s="221"/>
      <c r="C502" s="222"/>
      <c r="D502" s="207" t="s">
        <v>145</v>
      </c>
      <c r="E502" s="223" t="s">
        <v>1</v>
      </c>
      <c r="F502" s="224" t="s">
        <v>214</v>
      </c>
      <c r="G502" s="222"/>
      <c r="H502" s="225">
        <v>46.759999999999998</v>
      </c>
      <c r="I502" s="222"/>
      <c r="J502" s="222"/>
      <c r="K502" s="222"/>
      <c r="L502" s="226"/>
      <c r="M502" s="227"/>
      <c r="N502" s="228"/>
      <c r="O502" s="228"/>
      <c r="P502" s="228"/>
      <c r="Q502" s="228"/>
      <c r="R502" s="228"/>
      <c r="S502" s="228"/>
      <c r="T502" s="229"/>
      <c r="AT502" s="230" t="s">
        <v>145</v>
      </c>
      <c r="AU502" s="230" t="s">
        <v>94</v>
      </c>
      <c r="AV502" s="12" t="s">
        <v>143</v>
      </c>
      <c r="AW502" s="12" t="s">
        <v>35</v>
      </c>
      <c r="AX502" s="12" t="s">
        <v>82</v>
      </c>
      <c r="AY502" s="230" t="s">
        <v>136</v>
      </c>
    </row>
    <row r="503" s="1" customFormat="1" ht="16.5" customHeight="1">
      <c r="B503" s="34"/>
      <c r="C503" s="195" t="s">
        <v>1001</v>
      </c>
      <c r="D503" s="195" t="s">
        <v>138</v>
      </c>
      <c r="E503" s="196" t="s">
        <v>1002</v>
      </c>
      <c r="F503" s="197" t="s">
        <v>1003</v>
      </c>
      <c r="G503" s="198" t="s">
        <v>182</v>
      </c>
      <c r="H503" s="199">
        <v>46.759999999999998</v>
      </c>
      <c r="I503" s="200">
        <v>0</v>
      </c>
      <c r="J503" s="200">
        <f>ROUND(I503*H503,2)</f>
        <v>0</v>
      </c>
      <c r="K503" s="197" t="s">
        <v>142</v>
      </c>
      <c r="L503" s="36"/>
      <c r="M503" s="73" t="s">
        <v>1</v>
      </c>
      <c r="N503" s="201" t="s">
        <v>45</v>
      </c>
      <c r="O503" s="202">
        <v>0</v>
      </c>
      <c r="P503" s="202">
        <f>O503*H503</f>
        <v>0</v>
      </c>
      <c r="Q503" s="202">
        <v>0</v>
      </c>
      <c r="R503" s="202">
        <f>Q503*H503</f>
        <v>0</v>
      </c>
      <c r="S503" s="202">
        <v>0</v>
      </c>
      <c r="T503" s="203">
        <f>S503*H503</f>
        <v>0</v>
      </c>
      <c r="AR503" s="16" t="s">
        <v>143</v>
      </c>
      <c r="AT503" s="16" t="s">
        <v>138</v>
      </c>
      <c r="AU503" s="16" t="s">
        <v>94</v>
      </c>
      <c r="AY503" s="16" t="s">
        <v>136</v>
      </c>
      <c r="BE503" s="204">
        <f>IF(N503="základní",J503,0)</f>
        <v>0</v>
      </c>
      <c r="BF503" s="204">
        <f>IF(N503="snížená",J503,0)</f>
        <v>0</v>
      </c>
      <c r="BG503" s="204">
        <f>IF(N503="zákl. přenesená",J503,0)</f>
        <v>0</v>
      </c>
      <c r="BH503" s="204">
        <f>IF(N503="sníž. přenesená",J503,0)</f>
        <v>0</v>
      </c>
      <c r="BI503" s="204">
        <f>IF(N503="nulová",J503,0)</f>
        <v>0</v>
      </c>
      <c r="BJ503" s="16" t="s">
        <v>82</v>
      </c>
      <c r="BK503" s="204">
        <f>ROUND(I503*H503,2)</f>
        <v>0</v>
      </c>
      <c r="BL503" s="16" t="s">
        <v>143</v>
      </c>
      <c r="BM503" s="16" t="s">
        <v>1004</v>
      </c>
    </row>
    <row r="504" s="1" customFormat="1" ht="16.5" customHeight="1">
      <c r="B504" s="34"/>
      <c r="C504" s="195" t="s">
        <v>1005</v>
      </c>
      <c r="D504" s="195" t="s">
        <v>138</v>
      </c>
      <c r="E504" s="196" t="s">
        <v>1006</v>
      </c>
      <c r="F504" s="197" t="s">
        <v>1007</v>
      </c>
      <c r="G504" s="198" t="s">
        <v>182</v>
      </c>
      <c r="H504" s="199">
        <v>27.239999999999998</v>
      </c>
      <c r="I504" s="200">
        <v>0</v>
      </c>
      <c r="J504" s="200">
        <f>ROUND(I504*H504,2)</f>
        <v>0</v>
      </c>
      <c r="K504" s="197" t="s">
        <v>142</v>
      </c>
      <c r="L504" s="36"/>
      <c r="M504" s="73" t="s">
        <v>1</v>
      </c>
      <c r="N504" s="201" t="s">
        <v>45</v>
      </c>
      <c r="O504" s="202">
        <v>0</v>
      </c>
      <c r="P504" s="202">
        <f>O504*H504</f>
        <v>0</v>
      </c>
      <c r="Q504" s="202">
        <v>1.0000000000000001E-05</v>
      </c>
      <c r="R504" s="202">
        <f>Q504*H504</f>
        <v>0.00027240000000000001</v>
      </c>
      <c r="S504" s="202">
        <v>0</v>
      </c>
      <c r="T504" s="203">
        <f>S504*H504</f>
        <v>0</v>
      </c>
      <c r="AR504" s="16" t="s">
        <v>143</v>
      </c>
      <c r="AT504" s="16" t="s">
        <v>138</v>
      </c>
      <c r="AU504" s="16" t="s">
        <v>94</v>
      </c>
      <c r="AY504" s="16" t="s">
        <v>136</v>
      </c>
      <c r="BE504" s="204">
        <f>IF(N504="základní",J504,0)</f>
        <v>0</v>
      </c>
      <c r="BF504" s="204">
        <f>IF(N504="snížená",J504,0)</f>
        <v>0</v>
      </c>
      <c r="BG504" s="204">
        <f>IF(N504="zákl. přenesená",J504,0)</f>
        <v>0</v>
      </c>
      <c r="BH504" s="204">
        <f>IF(N504="sníž. přenesená",J504,0)</f>
        <v>0</v>
      </c>
      <c r="BI504" s="204">
        <f>IF(N504="nulová",J504,0)</f>
        <v>0</v>
      </c>
      <c r="BJ504" s="16" t="s">
        <v>82</v>
      </c>
      <c r="BK504" s="204">
        <f>ROUND(I504*H504,2)</f>
        <v>0</v>
      </c>
      <c r="BL504" s="16" t="s">
        <v>143</v>
      </c>
      <c r="BM504" s="16" t="s">
        <v>1008</v>
      </c>
    </row>
    <row r="505" s="1" customFormat="1">
      <c r="B505" s="34"/>
      <c r="C505" s="35"/>
      <c r="D505" s="207" t="s">
        <v>151</v>
      </c>
      <c r="E505" s="35"/>
      <c r="F505" s="216" t="s">
        <v>1009</v>
      </c>
      <c r="G505" s="35"/>
      <c r="H505" s="35"/>
      <c r="I505" s="35"/>
      <c r="J505" s="35"/>
      <c r="K505" s="35"/>
      <c r="L505" s="36"/>
      <c r="M505" s="217"/>
      <c r="N505" s="75"/>
      <c r="O505" s="75"/>
      <c r="P505" s="75"/>
      <c r="Q505" s="75"/>
      <c r="R505" s="75"/>
      <c r="S505" s="75"/>
      <c r="T505" s="76"/>
      <c r="AT505" s="16" t="s">
        <v>151</v>
      </c>
      <c r="AU505" s="16" t="s">
        <v>94</v>
      </c>
    </row>
    <row r="506" s="13" customFormat="1">
      <c r="B506" s="236"/>
      <c r="C506" s="237"/>
      <c r="D506" s="207" t="s">
        <v>145</v>
      </c>
      <c r="E506" s="238" t="s">
        <v>1</v>
      </c>
      <c r="F506" s="239" t="s">
        <v>617</v>
      </c>
      <c r="G506" s="237"/>
      <c r="H506" s="238" t="s">
        <v>1</v>
      </c>
      <c r="I506" s="237"/>
      <c r="J506" s="237"/>
      <c r="K506" s="237"/>
      <c r="L506" s="240"/>
      <c r="M506" s="241"/>
      <c r="N506" s="242"/>
      <c r="O506" s="242"/>
      <c r="P506" s="242"/>
      <c r="Q506" s="242"/>
      <c r="R506" s="242"/>
      <c r="S506" s="242"/>
      <c r="T506" s="243"/>
      <c r="AT506" s="244" t="s">
        <v>145</v>
      </c>
      <c r="AU506" s="244" t="s">
        <v>94</v>
      </c>
      <c r="AV506" s="13" t="s">
        <v>82</v>
      </c>
      <c r="AW506" s="13" t="s">
        <v>35</v>
      </c>
      <c r="AX506" s="13" t="s">
        <v>74</v>
      </c>
      <c r="AY506" s="244" t="s">
        <v>136</v>
      </c>
    </row>
    <row r="507" s="11" customFormat="1">
      <c r="B507" s="205"/>
      <c r="C507" s="206"/>
      <c r="D507" s="207" t="s">
        <v>145</v>
      </c>
      <c r="E507" s="208" t="s">
        <v>1</v>
      </c>
      <c r="F507" s="209" t="s">
        <v>1010</v>
      </c>
      <c r="G507" s="206"/>
      <c r="H507" s="210">
        <v>11.84</v>
      </c>
      <c r="I507" s="206"/>
      <c r="J507" s="206"/>
      <c r="K507" s="206"/>
      <c r="L507" s="211"/>
      <c r="M507" s="212"/>
      <c r="N507" s="213"/>
      <c r="O507" s="213"/>
      <c r="P507" s="213"/>
      <c r="Q507" s="213"/>
      <c r="R507" s="213"/>
      <c r="S507" s="213"/>
      <c r="T507" s="214"/>
      <c r="AT507" s="215" t="s">
        <v>145</v>
      </c>
      <c r="AU507" s="215" t="s">
        <v>94</v>
      </c>
      <c r="AV507" s="11" t="s">
        <v>94</v>
      </c>
      <c r="AW507" s="11" t="s">
        <v>35</v>
      </c>
      <c r="AX507" s="11" t="s">
        <v>74</v>
      </c>
      <c r="AY507" s="215" t="s">
        <v>136</v>
      </c>
    </row>
    <row r="508" s="11" customFormat="1">
      <c r="B508" s="205"/>
      <c r="C508" s="206"/>
      <c r="D508" s="207" t="s">
        <v>145</v>
      </c>
      <c r="E508" s="208" t="s">
        <v>1</v>
      </c>
      <c r="F508" s="209" t="s">
        <v>1011</v>
      </c>
      <c r="G508" s="206"/>
      <c r="H508" s="210">
        <v>4.0999999999999996</v>
      </c>
      <c r="I508" s="206"/>
      <c r="J508" s="206"/>
      <c r="K508" s="206"/>
      <c r="L508" s="211"/>
      <c r="M508" s="212"/>
      <c r="N508" s="213"/>
      <c r="O508" s="213"/>
      <c r="P508" s="213"/>
      <c r="Q508" s="213"/>
      <c r="R508" s="213"/>
      <c r="S508" s="213"/>
      <c r="T508" s="214"/>
      <c r="AT508" s="215" t="s">
        <v>145</v>
      </c>
      <c r="AU508" s="215" t="s">
        <v>94</v>
      </c>
      <c r="AV508" s="11" t="s">
        <v>94</v>
      </c>
      <c r="AW508" s="11" t="s">
        <v>35</v>
      </c>
      <c r="AX508" s="11" t="s">
        <v>74</v>
      </c>
      <c r="AY508" s="215" t="s">
        <v>136</v>
      </c>
    </row>
    <row r="509" s="11" customFormat="1">
      <c r="B509" s="205"/>
      <c r="C509" s="206"/>
      <c r="D509" s="207" t="s">
        <v>145</v>
      </c>
      <c r="E509" s="208" t="s">
        <v>1</v>
      </c>
      <c r="F509" s="209" t="s">
        <v>1012</v>
      </c>
      <c r="G509" s="206"/>
      <c r="H509" s="210">
        <v>3.6000000000000001</v>
      </c>
      <c r="I509" s="206"/>
      <c r="J509" s="206"/>
      <c r="K509" s="206"/>
      <c r="L509" s="211"/>
      <c r="M509" s="212"/>
      <c r="N509" s="213"/>
      <c r="O509" s="213"/>
      <c r="P509" s="213"/>
      <c r="Q509" s="213"/>
      <c r="R509" s="213"/>
      <c r="S509" s="213"/>
      <c r="T509" s="214"/>
      <c r="AT509" s="215" t="s">
        <v>145</v>
      </c>
      <c r="AU509" s="215" t="s">
        <v>94</v>
      </c>
      <c r="AV509" s="11" t="s">
        <v>94</v>
      </c>
      <c r="AW509" s="11" t="s">
        <v>35</v>
      </c>
      <c r="AX509" s="11" t="s">
        <v>74</v>
      </c>
      <c r="AY509" s="215" t="s">
        <v>136</v>
      </c>
    </row>
    <row r="510" s="11" customFormat="1">
      <c r="B510" s="205"/>
      <c r="C510" s="206"/>
      <c r="D510" s="207" t="s">
        <v>145</v>
      </c>
      <c r="E510" s="208" t="s">
        <v>1</v>
      </c>
      <c r="F510" s="209" t="s">
        <v>1013</v>
      </c>
      <c r="G510" s="206"/>
      <c r="H510" s="210">
        <v>3.6000000000000001</v>
      </c>
      <c r="I510" s="206"/>
      <c r="J510" s="206"/>
      <c r="K510" s="206"/>
      <c r="L510" s="211"/>
      <c r="M510" s="212"/>
      <c r="N510" s="213"/>
      <c r="O510" s="213"/>
      <c r="P510" s="213"/>
      <c r="Q510" s="213"/>
      <c r="R510" s="213"/>
      <c r="S510" s="213"/>
      <c r="T510" s="214"/>
      <c r="AT510" s="215" t="s">
        <v>145</v>
      </c>
      <c r="AU510" s="215" t="s">
        <v>94</v>
      </c>
      <c r="AV510" s="11" t="s">
        <v>94</v>
      </c>
      <c r="AW510" s="11" t="s">
        <v>35</v>
      </c>
      <c r="AX510" s="11" t="s">
        <v>74</v>
      </c>
      <c r="AY510" s="215" t="s">
        <v>136</v>
      </c>
    </row>
    <row r="511" s="11" customFormat="1">
      <c r="B511" s="205"/>
      <c r="C511" s="206"/>
      <c r="D511" s="207" t="s">
        <v>145</v>
      </c>
      <c r="E511" s="208" t="s">
        <v>1</v>
      </c>
      <c r="F511" s="209" t="s">
        <v>1014</v>
      </c>
      <c r="G511" s="206"/>
      <c r="H511" s="210">
        <v>4.0999999999999996</v>
      </c>
      <c r="I511" s="206"/>
      <c r="J511" s="206"/>
      <c r="K511" s="206"/>
      <c r="L511" s="211"/>
      <c r="M511" s="212"/>
      <c r="N511" s="213"/>
      <c r="O511" s="213"/>
      <c r="P511" s="213"/>
      <c r="Q511" s="213"/>
      <c r="R511" s="213"/>
      <c r="S511" s="213"/>
      <c r="T511" s="214"/>
      <c r="AT511" s="215" t="s">
        <v>145</v>
      </c>
      <c r="AU511" s="215" t="s">
        <v>94</v>
      </c>
      <c r="AV511" s="11" t="s">
        <v>94</v>
      </c>
      <c r="AW511" s="11" t="s">
        <v>35</v>
      </c>
      <c r="AX511" s="11" t="s">
        <v>74</v>
      </c>
      <c r="AY511" s="215" t="s">
        <v>136</v>
      </c>
    </row>
    <row r="512" s="12" customFormat="1">
      <c r="B512" s="221"/>
      <c r="C512" s="222"/>
      <c r="D512" s="207" t="s">
        <v>145</v>
      </c>
      <c r="E512" s="223" t="s">
        <v>1</v>
      </c>
      <c r="F512" s="224" t="s">
        <v>214</v>
      </c>
      <c r="G512" s="222"/>
      <c r="H512" s="225">
        <v>27.240000000000002</v>
      </c>
      <c r="I512" s="222"/>
      <c r="J512" s="222"/>
      <c r="K512" s="222"/>
      <c r="L512" s="226"/>
      <c r="M512" s="227"/>
      <c r="N512" s="228"/>
      <c r="O512" s="228"/>
      <c r="P512" s="228"/>
      <c r="Q512" s="228"/>
      <c r="R512" s="228"/>
      <c r="S512" s="228"/>
      <c r="T512" s="229"/>
      <c r="AT512" s="230" t="s">
        <v>145</v>
      </c>
      <c r="AU512" s="230" t="s">
        <v>94</v>
      </c>
      <c r="AV512" s="12" t="s">
        <v>143</v>
      </c>
      <c r="AW512" s="12" t="s">
        <v>35</v>
      </c>
      <c r="AX512" s="12" t="s">
        <v>82</v>
      </c>
      <c r="AY512" s="230" t="s">
        <v>136</v>
      </c>
    </row>
    <row r="513" s="1" customFormat="1" ht="16.5" customHeight="1">
      <c r="B513" s="34"/>
      <c r="C513" s="195" t="s">
        <v>1015</v>
      </c>
      <c r="D513" s="195" t="s">
        <v>138</v>
      </c>
      <c r="E513" s="196" t="s">
        <v>1016</v>
      </c>
      <c r="F513" s="197" t="s">
        <v>1017</v>
      </c>
      <c r="G513" s="198" t="s">
        <v>182</v>
      </c>
      <c r="H513" s="199">
        <v>27.239999999999998</v>
      </c>
      <c r="I513" s="200">
        <v>0</v>
      </c>
      <c r="J513" s="200">
        <f>ROUND(I513*H513,2)</f>
        <v>0</v>
      </c>
      <c r="K513" s="197" t="s">
        <v>1</v>
      </c>
      <c r="L513" s="36"/>
      <c r="M513" s="73" t="s">
        <v>1</v>
      </c>
      <c r="N513" s="201" t="s">
        <v>45</v>
      </c>
      <c r="O513" s="202">
        <v>0</v>
      </c>
      <c r="P513" s="202">
        <f>O513*H513</f>
        <v>0</v>
      </c>
      <c r="Q513" s="202">
        <v>1.0000000000000001E-05</v>
      </c>
      <c r="R513" s="202">
        <f>Q513*H513</f>
        <v>0.00027240000000000001</v>
      </c>
      <c r="S513" s="202">
        <v>0</v>
      </c>
      <c r="T513" s="203">
        <f>S513*H513</f>
        <v>0</v>
      </c>
      <c r="AR513" s="16" t="s">
        <v>143</v>
      </c>
      <c r="AT513" s="16" t="s">
        <v>138</v>
      </c>
      <c r="AU513" s="16" t="s">
        <v>94</v>
      </c>
      <c r="AY513" s="16" t="s">
        <v>136</v>
      </c>
      <c r="BE513" s="204">
        <f>IF(N513="základní",J513,0)</f>
        <v>0</v>
      </c>
      <c r="BF513" s="204">
        <f>IF(N513="snížená",J513,0)</f>
        <v>0</v>
      </c>
      <c r="BG513" s="204">
        <f>IF(N513="zákl. přenesená",J513,0)</f>
        <v>0</v>
      </c>
      <c r="BH513" s="204">
        <f>IF(N513="sníž. přenesená",J513,0)</f>
        <v>0</v>
      </c>
      <c r="BI513" s="204">
        <f>IF(N513="nulová",J513,0)</f>
        <v>0</v>
      </c>
      <c r="BJ513" s="16" t="s">
        <v>82</v>
      </c>
      <c r="BK513" s="204">
        <f>ROUND(I513*H513,2)</f>
        <v>0</v>
      </c>
      <c r="BL513" s="16" t="s">
        <v>143</v>
      </c>
      <c r="BM513" s="16" t="s">
        <v>1018</v>
      </c>
    </row>
    <row r="514" s="1" customFormat="1">
      <c r="B514" s="34"/>
      <c r="C514" s="35"/>
      <c r="D514" s="207" t="s">
        <v>151</v>
      </c>
      <c r="E514" s="35"/>
      <c r="F514" s="216" t="s">
        <v>1019</v>
      </c>
      <c r="G514" s="35"/>
      <c r="H514" s="35"/>
      <c r="I514" s="35"/>
      <c r="J514" s="35"/>
      <c r="K514" s="35"/>
      <c r="L514" s="36"/>
      <c r="M514" s="217"/>
      <c r="N514" s="75"/>
      <c r="O514" s="75"/>
      <c r="P514" s="75"/>
      <c r="Q514" s="75"/>
      <c r="R514" s="75"/>
      <c r="S514" s="75"/>
      <c r="T514" s="76"/>
      <c r="AT514" s="16" t="s">
        <v>151</v>
      </c>
      <c r="AU514" s="16" t="s">
        <v>94</v>
      </c>
    </row>
    <row r="515" s="1" customFormat="1" ht="16.5" customHeight="1">
      <c r="B515" s="34"/>
      <c r="C515" s="195" t="s">
        <v>1020</v>
      </c>
      <c r="D515" s="195" t="s">
        <v>138</v>
      </c>
      <c r="E515" s="196" t="s">
        <v>1021</v>
      </c>
      <c r="F515" s="197" t="s">
        <v>1022</v>
      </c>
      <c r="G515" s="198" t="s">
        <v>182</v>
      </c>
      <c r="H515" s="199">
        <v>46.759999999999998</v>
      </c>
      <c r="I515" s="200">
        <v>0</v>
      </c>
      <c r="J515" s="200">
        <f>ROUND(I515*H515,2)</f>
        <v>0</v>
      </c>
      <c r="K515" s="197" t="s">
        <v>142</v>
      </c>
      <c r="L515" s="36"/>
      <c r="M515" s="73" t="s">
        <v>1</v>
      </c>
      <c r="N515" s="201" t="s">
        <v>45</v>
      </c>
      <c r="O515" s="202">
        <v>0</v>
      </c>
      <c r="P515" s="202">
        <f>O515*H515</f>
        <v>0</v>
      </c>
      <c r="Q515" s="202">
        <v>9.0000000000000006E-05</v>
      </c>
      <c r="R515" s="202">
        <f>Q515*H515</f>
        <v>0.0042084000000000002</v>
      </c>
      <c r="S515" s="202">
        <v>0</v>
      </c>
      <c r="T515" s="203">
        <f>S515*H515</f>
        <v>0</v>
      </c>
      <c r="AR515" s="16" t="s">
        <v>143</v>
      </c>
      <c r="AT515" s="16" t="s">
        <v>138</v>
      </c>
      <c r="AU515" s="16" t="s">
        <v>94</v>
      </c>
      <c r="AY515" s="16" t="s">
        <v>136</v>
      </c>
      <c r="BE515" s="204">
        <f>IF(N515="základní",J515,0)</f>
        <v>0</v>
      </c>
      <c r="BF515" s="204">
        <f>IF(N515="snížená",J515,0)</f>
        <v>0</v>
      </c>
      <c r="BG515" s="204">
        <f>IF(N515="zákl. přenesená",J515,0)</f>
        <v>0</v>
      </c>
      <c r="BH515" s="204">
        <f>IF(N515="sníž. přenesená",J515,0)</f>
        <v>0</v>
      </c>
      <c r="BI515" s="204">
        <f>IF(N515="nulová",J515,0)</f>
        <v>0</v>
      </c>
      <c r="BJ515" s="16" t="s">
        <v>82</v>
      </c>
      <c r="BK515" s="204">
        <f>ROUND(I515*H515,2)</f>
        <v>0</v>
      </c>
      <c r="BL515" s="16" t="s">
        <v>143</v>
      </c>
      <c r="BM515" s="16" t="s">
        <v>1023</v>
      </c>
    </row>
    <row r="516" s="1" customFormat="1" ht="16.5" customHeight="1">
      <c r="B516" s="34"/>
      <c r="C516" s="195" t="s">
        <v>1024</v>
      </c>
      <c r="D516" s="195" t="s">
        <v>138</v>
      </c>
      <c r="E516" s="196" t="s">
        <v>1025</v>
      </c>
      <c r="F516" s="197" t="s">
        <v>1026</v>
      </c>
      <c r="G516" s="198" t="s">
        <v>182</v>
      </c>
      <c r="H516" s="199">
        <v>27.239999999999998</v>
      </c>
      <c r="I516" s="200">
        <v>0</v>
      </c>
      <c r="J516" s="200">
        <f>ROUND(I516*H516,2)</f>
        <v>0</v>
      </c>
      <c r="K516" s="197" t="s">
        <v>142</v>
      </c>
      <c r="L516" s="36"/>
      <c r="M516" s="73" t="s">
        <v>1</v>
      </c>
      <c r="N516" s="201" t="s">
        <v>45</v>
      </c>
      <c r="O516" s="202">
        <v>0</v>
      </c>
      <c r="P516" s="202">
        <f>O516*H516</f>
        <v>0</v>
      </c>
      <c r="Q516" s="202">
        <v>0.00034000000000000002</v>
      </c>
      <c r="R516" s="202">
        <f>Q516*H516</f>
        <v>0.0092616</v>
      </c>
      <c r="S516" s="202">
        <v>0</v>
      </c>
      <c r="T516" s="203">
        <f>S516*H516</f>
        <v>0</v>
      </c>
      <c r="AR516" s="16" t="s">
        <v>143</v>
      </c>
      <c r="AT516" s="16" t="s">
        <v>138</v>
      </c>
      <c r="AU516" s="16" t="s">
        <v>94</v>
      </c>
      <c r="AY516" s="16" t="s">
        <v>136</v>
      </c>
      <c r="BE516" s="204">
        <f>IF(N516="základní",J516,0)</f>
        <v>0</v>
      </c>
      <c r="BF516" s="204">
        <f>IF(N516="snížená",J516,0)</f>
        <v>0</v>
      </c>
      <c r="BG516" s="204">
        <f>IF(N516="zákl. přenesená",J516,0)</f>
        <v>0</v>
      </c>
      <c r="BH516" s="204">
        <f>IF(N516="sníž. přenesená",J516,0)</f>
        <v>0</v>
      </c>
      <c r="BI516" s="204">
        <f>IF(N516="nulová",J516,0)</f>
        <v>0</v>
      </c>
      <c r="BJ516" s="16" t="s">
        <v>82</v>
      </c>
      <c r="BK516" s="204">
        <f>ROUND(I516*H516,2)</f>
        <v>0</v>
      </c>
      <c r="BL516" s="16" t="s">
        <v>143</v>
      </c>
      <c r="BM516" s="16" t="s">
        <v>1027</v>
      </c>
    </row>
    <row r="517" s="1" customFormat="1">
      <c r="B517" s="34"/>
      <c r="C517" s="35"/>
      <c r="D517" s="207" t="s">
        <v>151</v>
      </c>
      <c r="E517" s="35"/>
      <c r="F517" s="216" t="s">
        <v>1028</v>
      </c>
      <c r="G517" s="35"/>
      <c r="H517" s="35"/>
      <c r="I517" s="35"/>
      <c r="J517" s="35"/>
      <c r="K517" s="35"/>
      <c r="L517" s="36"/>
      <c r="M517" s="217"/>
      <c r="N517" s="75"/>
      <c r="O517" s="75"/>
      <c r="P517" s="75"/>
      <c r="Q517" s="75"/>
      <c r="R517" s="75"/>
      <c r="S517" s="75"/>
      <c r="T517" s="76"/>
      <c r="AT517" s="16" t="s">
        <v>151</v>
      </c>
      <c r="AU517" s="16" t="s">
        <v>94</v>
      </c>
    </row>
    <row r="518" s="1" customFormat="1" ht="16.5" customHeight="1">
      <c r="B518" s="34"/>
      <c r="C518" s="195" t="s">
        <v>1029</v>
      </c>
      <c r="D518" s="195" t="s">
        <v>138</v>
      </c>
      <c r="E518" s="196" t="s">
        <v>1030</v>
      </c>
      <c r="F518" s="197" t="s">
        <v>1031</v>
      </c>
      <c r="G518" s="198" t="s">
        <v>182</v>
      </c>
      <c r="H518" s="199">
        <v>27.239999999999998</v>
      </c>
      <c r="I518" s="200">
        <v>0</v>
      </c>
      <c r="J518" s="200">
        <f>ROUND(I518*H518,2)</f>
        <v>0</v>
      </c>
      <c r="K518" s="197" t="s">
        <v>1</v>
      </c>
      <c r="L518" s="36"/>
      <c r="M518" s="73" t="s">
        <v>1</v>
      </c>
      <c r="N518" s="201" t="s">
        <v>45</v>
      </c>
      <c r="O518" s="202">
        <v>0</v>
      </c>
      <c r="P518" s="202">
        <f>O518*H518</f>
        <v>0</v>
      </c>
      <c r="Q518" s="202">
        <v>0.00034000000000000002</v>
      </c>
      <c r="R518" s="202">
        <f>Q518*H518</f>
        <v>0.0092616</v>
      </c>
      <c r="S518" s="202">
        <v>0</v>
      </c>
      <c r="T518" s="203">
        <f>S518*H518</f>
        <v>0</v>
      </c>
      <c r="AR518" s="16" t="s">
        <v>143</v>
      </c>
      <c r="AT518" s="16" t="s">
        <v>138</v>
      </c>
      <c r="AU518" s="16" t="s">
        <v>94</v>
      </c>
      <c r="AY518" s="16" t="s">
        <v>136</v>
      </c>
      <c r="BE518" s="204">
        <f>IF(N518="základní",J518,0)</f>
        <v>0</v>
      </c>
      <c r="BF518" s="204">
        <f>IF(N518="snížená",J518,0)</f>
        <v>0</v>
      </c>
      <c r="BG518" s="204">
        <f>IF(N518="zákl. přenesená",J518,0)</f>
        <v>0</v>
      </c>
      <c r="BH518" s="204">
        <f>IF(N518="sníž. přenesená",J518,0)</f>
        <v>0</v>
      </c>
      <c r="BI518" s="204">
        <f>IF(N518="nulová",J518,0)</f>
        <v>0</v>
      </c>
      <c r="BJ518" s="16" t="s">
        <v>82</v>
      </c>
      <c r="BK518" s="204">
        <f>ROUND(I518*H518,2)</f>
        <v>0</v>
      </c>
      <c r="BL518" s="16" t="s">
        <v>143</v>
      </c>
      <c r="BM518" s="16" t="s">
        <v>1032</v>
      </c>
    </row>
    <row r="519" s="1" customFormat="1">
      <c r="B519" s="34"/>
      <c r="C519" s="35"/>
      <c r="D519" s="207" t="s">
        <v>151</v>
      </c>
      <c r="E519" s="35"/>
      <c r="F519" s="216" t="s">
        <v>1033</v>
      </c>
      <c r="G519" s="35"/>
      <c r="H519" s="35"/>
      <c r="I519" s="35"/>
      <c r="J519" s="35"/>
      <c r="K519" s="35"/>
      <c r="L519" s="36"/>
      <c r="M519" s="217"/>
      <c r="N519" s="75"/>
      <c r="O519" s="75"/>
      <c r="P519" s="75"/>
      <c r="Q519" s="75"/>
      <c r="R519" s="75"/>
      <c r="S519" s="75"/>
      <c r="T519" s="76"/>
      <c r="AT519" s="16" t="s">
        <v>151</v>
      </c>
      <c r="AU519" s="16" t="s">
        <v>94</v>
      </c>
    </row>
    <row r="520" s="1" customFormat="1" ht="16.5" customHeight="1">
      <c r="B520" s="34"/>
      <c r="C520" s="195" t="s">
        <v>1034</v>
      </c>
      <c r="D520" s="195" t="s">
        <v>138</v>
      </c>
      <c r="E520" s="196" t="s">
        <v>1035</v>
      </c>
      <c r="F520" s="197" t="s">
        <v>1036</v>
      </c>
      <c r="G520" s="198" t="s">
        <v>182</v>
      </c>
      <c r="H520" s="199">
        <v>10.869999999999999</v>
      </c>
      <c r="I520" s="200">
        <v>0</v>
      </c>
      <c r="J520" s="200">
        <f>ROUND(I520*H520,2)</f>
        <v>0</v>
      </c>
      <c r="K520" s="197" t="s">
        <v>142</v>
      </c>
      <c r="L520" s="36"/>
      <c r="M520" s="73" t="s">
        <v>1</v>
      </c>
      <c r="N520" s="201" t="s">
        <v>45</v>
      </c>
      <c r="O520" s="202">
        <v>0</v>
      </c>
      <c r="P520" s="202">
        <f>O520*H520</f>
        <v>0</v>
      </c>
      <c r="Q520" s="202">
        <v>0.0057499999999999999</v>
      </c>
      <c r="R520" s="202">
        <f>Q520*H520</f>
        <v>0.062502499999999989</v>
      </c>
      <c r="S520" s="202">
        <v>0</v>
      </c>
      <c r="T520" s="203">
        <f>S520*H520</f>
        <v>0</v>
      </c>
      <c r="AR520" s="16" t="s">
        <v>143</v>
      </c>
      <c r="AT520" s="16" t="s">
        <v>138</v>
      </c>
      <c r="AU520" s="16" t="s">
        <v>94</v>
      </c>
      <c r="AY520" s="16" t="s">
        <v>136</v>
      </c>
      <c r="BE520" s="204">
        <f>IF(N520="základní",J520,0)</f>
        <v>0</v>
      </c>
      <c r="BF520" s="204">
        <f>IF(N520="snížená",J520,0)</f>
        <v>0</v>
      </c>
      <c r="BG520" s="204">
        <f>IF(N520="zákl. přenesená",J520,0)</f>
        <v>0</v>
      </c>
      <c r="BH520" s="204">
        <f>IF(N520="sníž. přenesená",J520,0)</f>
        <v>0</v>
      </c>
      <c r="BI520" s="204">
        <f>IF(N520="nulová",J520,0)</f>
        <v>0</v>
      </c>
      <c r="BJ520" s="16" t="s">
        <v>82</v>
      </c>
      <c r="BK520" s="204">
        <f>ROUND(I520*H520,2)</f>
        <v>0</v>
      </c>
      <c r="BL520" s="16" t="s">
        <v>143</v>
      </c>
      <c r="BM520" s="16" t="s">
        <v>1037</v>
      </c>
    </row>
    <row r="521" s="11" customFormat="1">
      <c r="B521" s="205"/>
      <c r="C521" s="206"/>
      <c r="D521" s="207" t="s">
        <v>145</v>
      </c>
      <c r="E521" s="208" t="s">
        <v>1</v>
      </c>
      <c r="F521" s="209" t="s">
        <v>1038</v>
      </c>
      <c r="G521" s="206"/>
      <c r="H521" s="210">
        <v>5.5199999999999996</v>
      </c>
      <c r="I521" s="206"/>
      <c r="J521" s="206"/>
      <c r="K521" s="206"/>
      <c r="L521" s="211"/>
      <c r="M521" s="212"/>
      <c r="N521" s="213"/>
      <c r="O521" s="213"/>
      <c r="P521" s="213"/>
      <c r="Q521" s="213"/>
      <c r="R521" s="213"/>
      <c r="S521" s="213"/>
      <c r="T521" s="214"/>
      <c r="AT521" s="215" t="s">
        <v>145</v>
      </c>
      <c r="AU521" s="215" t="s">
        <v>94</v>
      </c>
      <c r="AV521" s="11" t="s">
        <v>94</v>
      </c>
      <c r="AW521" s="11" t="s">
        <v>35</v>
      </c>
      <c r="AX521" s="11" t="s">
        <v>74</v>
      </c>
      <c r="AY521" s="215" t="s">
        <v>136</v>
      </c>
    </row>
    <row r="522" s="11" customFormat="1">
      <c r="B522" s="205"/>
      <c r="C522" s="206"/>
      <c r="D522" s="207" t="s">
        <v>145</v>
      </c>
      <c r="E522" s="208" t="s">
        <v>1</v>
      </c>
      <c r="F522" s="209" t="s">
        <v>1039</v>
      </c>
      <c r="G522" s="206"/>
      <c r="H522" s="210">
        <v>5.3499999999999996</v>
      </c>
      <c r="I522" s="206"/>
      <c r="J522" s="206"/>
      <c r="K522" s="206"/>
      <c r="L522" s="211"/>
      <c r="M522" s="212"/>
      <c r="N522" s="213"/>
      <c r="O522" s="213"/>
      <c r="P522" s="213"/>
      <c r="Q522" s="213"/>
      <c r="R522" s="213"/>
      <c r="S522" s="213"/>
      <c r="T522" s="214"/>
      <c r="AT522" s="215" t="s">
        <v>145</v>
      </c>
      <c r="AU522" s="215" t="s">
        <v>94</v>
      </c>
      <c r="AV522" s="11" t="s">
        <v>94</v>
      </c>
      <c r="AW522" s="11" t="s">
        <v>35</v>
      </c>
      <c r="AX522" s="11" t="s">
        <v>74</v>
      </c>
      <c r="AY522" s="215" t="s">
        <v>136</v>
      </c>
    </row>
    <row r="523" s="12" customFormat="1">
      <c r="B523" s="221"/>
      <c r="C523" s="222"/>
      <c r="D523" s="207" t="s">
        <v>145</v>
      </c>
      <c r="E523" s="223" t="s">
        <v>1</v>
      </c>
      <c r="F523" s="224" t="s">
        <v>214</v>
      </c>
      <c r="G523" s="222"/>
      <c r="H523" s="225">
        <v>10.869999999999999</v>
      </c>
      <c r="I523" s="222"/>
      <c r="J523" s="222"/>
      <c r="K523" s="222"/>
      <c r="L523" s="226"/>
      <c r="M523" s="227"/>
      <c r="N523" s="228"/>
      <c r="O523" s="228"/>
      <c r="P523" s="228"/>
      <c r="Q523" s="228"/>
      <c r="R523" s="228"/>
      <c r="S523" s="228"/>
      <c r="T523" s="229"/>
      <c r="AT523" s="230" t="s">
        <v>145</v>
      </c>
      <c r="AU523" s="230" t="s">
        <v>94</v>
      </c>
      <c r="AV523" s="12" t="s">
        <v>143</v>
      </c>
      <c r="AW523" s="12" t="s">
        <v>35</v>
      </c>
      <c r="AX523" s="12" t="s">
        <v>82</v>
      </c>
      <c r="AY523" s="230" t="s">
        <v>136</v>
      </c>
    </row>
    <row r="524" s="1" customFormat="1" ht="16.5" customHeight="1">
      <c r="B524" s="34"/>
      <c r="C524" s="195" t="s">
        <v>1040</v>
      </c>
      <c r="D524" s="195" t="s">
        <v>138</v>
      </c>
      <c r="E524" s="196" t="s">
        <v>1041</v>
      </c>
      <c r="F524" s="197" t="s">
        <v>1042</v>
      </c>
      <c r="G524" s="198" t="s">
        <v>182</v>
      </c>
      <c r="H524" s="199">
        <v>99.599999999999994</v>
      </c>
      <c r="I524" s="200">
        <v>0</v>
      </c>
      <c r="J524" s="200">
        <f>ROUND(I524*H524,2)</f>
        <v>0</v>
      </c>
      <c r="K524" s="197" t="s">
        <v>142</v>
      </c>
      <c r="L524" s="36"/>
      <c r="M524" s="73" t="s">
        <v>1</v>
      </c>
      <c r="N524" s="201" t="s">
        <v>45</v>
      </c>
      <c r="O524" s="202">
        <v>0</v>
      </c>
      <c r="P524" s="202">
        <f>O524*H524</f>
        <v>0</v>
      </c>
      <c r="Q524" s="202">
        <v>0.0028700000000000002</v>
      </c>
      <c r="R524" s="202">
        <f>Q524*H524</f>
        <v>0.28585199999999999</v>
      </c>
      <c r="S524" s="202">
        <v>0</v>
      </c>
      <c r="T524" s="203">
        <f>S524*H524</f>
        <v>0</v>
      </c>
      <c r="AR524" s="16" t="s">
        <v>143</v>
      </c>
      <c r="AT524" s="16" t="s">
        <v>138</v>
      </c>
      <c r="AU524" s="16" t="s">
        <v>94</v>
      </c>
      <c r="AY524" s="16" t="s">
        <v>136</v>
      </c>
      <c r="BE524" s="204">
        <f>IF(N524="základní",J524,0)</f>
        <v>0</v>
      </c>
      <c r="BF524" s="204">
        <f>IF(N524="snížená",J524,0)</f>
        <v>0</v>
      </c>
      <c r="BG524" s="204">
        <f>IF(N524="zákl. přenesená",J524,0)</f>
        <v>0</v>
      </c>
      <c r="BH524" s="204">
        <f>IF(N524="sníž. přenesená",J524,0)</f>
        <v>0</v>
      </c>
      <c r="BI524" s="204">
        <f>IF(N524="nulová",J524,0)</f>
        <v>0</v>
      </c>
      <c r="BJ524" s="16" t="s">
        <v>82</v>
      </c>
      <c r="BK524" s="204">
        <f>ROUND(I524*H524,2)</f>
        <v>0</v>
      </c>
      <c r="BL524" s="16" t="s">
        <v>143</v>
      </c>
      <c r="BM524" s="16" t="s">
        <v>1043</v>
      </c>
    </row>
    <row r="525" s="1" customFormat="1">
      <c r="B525" s="34"/>
      <c r="C525" s="35"/>
      <c r="D525" s="207" t="s">
        <v>151</v>
      </c>
      <c r="E525" s="35"/>
      <c r="F525" s="216" t="s">
        <v>1044</v>
      </c>
      <c r="G525" s="35"/>
      <c r="H525" s="35"/>
      <c r="I525" s="35"/>
      <c r="J525" s="35"/>
      <c r="K525" s="35"/>
      <c r="L525" s="36"/>
      <c r="M525" s="217"/>
      <c r="N525" s="75"/>
      <c r="O525" s="75"/>
      <c r="P525" s="75"/>
      <c r="Q525" s="75"/>
      <c r="R525" s="75"/>
      <c r="S525" s="75"/>
      <c r="T525" s="76"/>
      <c r="AT525" s="16" t="s">
        <v>151</v>
      </c>
      <c r="AU525" s="16" t="s">
        <v>94</v>
      </c>
    </row>
    <row r="526" s="11" customFormat="1">
      <c r="B526" s="205"/>
      <c r="C526" s="206"/>
      <c r="D526" s="207" t="s">
        <v>145</v>
      </c>
      <c r="E526" s="208" t="s">
        <v>1</v>
      </c>
      <c r="F526" s="209" t="s">
        <v>1045</v>
      </c>
      <c r="G526" s="206"/>
      <c r="H526" s="210">
        <v>34.799999999999997</v>
      </c>
      <c r="I526" s="206"/>
      <c r="J526" s="206"/>
      <c r="K526" s="206"/>
      <c r="L526" s="211"/>
      <c r="M526" s="212"/>
      <c r="N526" s="213"/>
      <c r="O526" s="213"/>
      <c r="P526" s="213"/>
      <c r="Q526" s="213"/>
      <c r="R526" s="213"/>
      <c r="S526" s="213"/>
      <c r="T526" s="214"/>
      <c r="AT526" s="215" t="s">
        <v>145</v>
      </c>
      <c r="AU526" s="215" t="s">
        <v>94</v>
      </c>
      <c r="AV526" s="11" t="s">
        <v>94</v>
      </c>
      <c r="AW526" s="11" t="s">
        <v>35</v>
      </c>
      <c r="AX526" s="11" t="s">
        <v>74</v>
      </c>
      <c r="AY526" s="215" t="s">
        <v>136</v>
      </c>
    </row>
    <row r="527" s="11" customFormat="1">
      <c r="B527" s="205"/>
      <c r="C527" s="206"/>
      <c r="D527" s="207" t="s">
        <v>145</v>
      </c>
      <c r="E527" s="208" t="s">
        <v>1</v>
      </c>
      <c r="F527" s="209" t="s">
        <v>1046</v>
      </c>
      <c r="G527" s="206"/>
      <c r="H527" s="210">
        <v>34.799999999999997</v>
      </c>
      <c r="I527" s="206"/>
      <c r="J527" s="206"/>
      <c r="K527" s="206"/>
      <c r="L527" s="211"/>
      <c r="M527" s="212"/>
      <c r="N527" s="213"/>
      <c r="O527" s="213"/>
      <c r="P527" s="213"/>
      <c r="Q527" s="213"/>
      <c r="R527" s="213"/>
      <c r="S527" s="213"/>
      <c r="T527" s="214"/>
      <c r="AT527" s="215" t="s">
        <v>145</v>
      </c>
      <c r="AU527" s="215" t="s">
        <v>94</v>
      </c>
      <c r="AV527" s="11" t="s">
        <v>94</v>
      </c>
      <c r="AW527" s="11" t="s">
        <v>35</v>
      </c>
      <c r="AX527" s="11" t="s">
        <v>74</v>
      </c>
      <c r="AY527" s="215" t="s">
        <v>136</v>
      </c>
    </row>
    <row r="528" s="11" customFormat="1">
      <c r="B528" s="205"/>
      <c r="C528" s="206"/>
      <c r="D528" s="207" t="s">
        <v>145</v>
      </c>
      <c r="E528" s="208" t="s">
        <v>1</v>
      </c>
      <c r="F528" s="209" t="s">
        <v>1047</v>
      </c>
      <c r="G528" s="206"/>
      <c r="H528" s="210">
        <v>30</v>
      </c>
      <c r="I528" s="206"/>
      <c r="J528" s="206"/>
      <c r="K528" s="206"/>
      <c r="L528" s="211"/>
      <c r="M528" s="212"/>
      <c r="N528" s="213"/>
      <c r="O528" s="213"/>
      <c r="P528" s="213"/>
      <c r="Q528" s="213"/>
      <c r="R528" s="213"/>
      <c r="S528" s="213"/>
      <c r="T528" s="214"/>
      <c r="AT528" s="215" t="s">
        <v>145</v>
      </c>
      <c r="AU528" s="215" t="s">
        <v>94</v>
      </c>
      <c r="AV528" s="11" t="s">
        <v>94</v>
      </c>
      <c r="AW528" s="11" t="s">
        <v>35</v>
      </c>
      <c r="AX528" s="11" t="s">
        <v>74</v>
      </c>
      <c r="AY528" s="215" t="s">
        <v>136</v>
      </c>
    </row>
    <row r="529" s="12" customFormat="1">
      <c r="B529" s="221"/>
      <c r="C529" s="222"/>
      <c r="D529" s="207" t="s">
        <v>145</v>
      </c>
      <c r="E529" s="223" t="s">
        <v>1</v>
      </c>
      <c r="F529" s="224" t="s">
        <v>214</v>
      </c>
      <c r="G529" s="222"/>
      <c r="H529" s="225">
        <v>99.599999999999994</v>
      </c>
      <c r="I529" s="222"/>
      <c r="J529" s="222"/>
      <c r="K529" s="222"/>
      <c r="L529" s="226"/>
      <c r="M529" s="227"/>
      <c r="N529" s="228"/>
      <c r="O529" s="228"/>
      <c r="P529" s="228"/>
      <c r="Q529" s="228"/>
      <c r="R529" s="228"/>
      <c r="S529" s="228"/>
      <c r="T529" s="229"/>
      <c r="AT529" s="230" t="s">
        <v>145</v>
      </c>
      <c r="AU529" s="230" t="s">
        <v>94</v>
      </c>
      <c r="AV529" s="12" t="s">
        <v>143</v>
      </c>
      <c r="AW529" s="12" t="s">
        <v>35</v>
      </c>
      <c r="AX529" s="12" t="s">
        <v>82</v>
      </c>
      <c r="AY529" s="230" t="s">
        <v>136</v>
      </c>
    </row>
    <row r="530" s="1" customFormat="1" ht="16.5" customHeight="1">
      <c r="B530" s="34"/>
      <c r="C530" s="195" t="s">
        <v>1048</v>
      </c>
      <c r="D530" s="195" t="s">
        <v>138</v>
      </c>
      <c r="E530" s="196" t="s">
        <v>1049</v>
      </c>
      <c r="F530" s="197" t="s">
        <v>1050</v>
      </c>
      <c r="G530" s="198" t="s">
        <v>182</v>
      </c>
      <c r="H530" s="199">
        <v>42.219999999999999</v>
      </c>
      <c r="I530" s="200">
        <v>0</v>
      </c>
      <c r="J530" s="200">
        <f>ROUND(I530*H530,2)</f>
        <v>0</v>
      </c>
      <c r="K530" s="197" t="s">
        <v>142</v>
      </c>
      <c r="L530" s="36"/>
      <c r="M530" s="73" t="s">
        <v>1</v>
      </c>
      <c r="N530" s="201" t="s">
        <v>45</v>
      </c>
      <c r="O530" s="202">
        <v>0</v>
      </c>
      <c r="P530" s="202">
        <f>O530*H530</f>
        <v>0</v>
      </c>
      <c r="Q530" s="202">
        <v>0.16370999999999999</v>
      </c>
      <c r="R530" s="202">
        <f>Q530*H530</f>
        <v>6.9118361999999998</v>
      </c>
      <c r="S530" s="202">
        <v>0</v>
      </c>
      <c r="T530" s="203">
        <f>S530*H530</f>
        <v>0</v>
      </c>
      <c r="AR530" s="16" t="s">
        <v>143</v>
      </c>
      <c r="AT530" s="16" t="s">
        <v>138</v>
      </c>
      <c r="AU530" s="16" t="s">
        <v>94</v>
      </c>
      <c r="AY530" s="16" t="s">
        <v>136</v>
      </c>
      <c r="BE530" s="204">
        <f>IF(N530="základní",J530,0)</f>
        <v>0</v>
      </c>
      <c r="BF530" s="204">
        <f>IF(N530="snížená",J530,0)</f>
        <v>0</v>
      </c>
      <c r="BG530" s="204">
        <f>IF(N530="zákl. přenesená",J530,0)</f>
        <v>0</v>
      </c>
      <c r="BH530" s="204">
        <f>IF(N530="sníž. přenesená",J530,0)</f>
        <v>0</v>
      </c>
      <c r="BI530" s="204">
        <f>IF(N530="nulová",J530,0)</f>
        <v>0</v>
      </c>
      <c r="BJ530" s="16" t="s">
        <v>82</v>
      </c>
      <c r="BK530" s="204">
        <f>ROUND(I530*H530,2)</f>
        <v>0</v>
      </c>
      <c r="BL530" s="16" t="s">
        <v>143</v>
      </c>
      <c r="BM530" s="16" t="s">
        <v>1051</v>
      </c>
    </row>
    <row r="531" s="1" customFormat="1">
      <c r="B531" s="34"/>
      <c r="C531" s="35"/>
      <c r="D531" s="207" t="s">
        <v>151</v>
      </c>
      <c r="E531" s="35"/>
      <c r="F531" s="216" t="s">
        <v>1052</v>
      </c>
      <c r="G531" s="35"/>
      <c r="H531" s="35"/>
      <c r="I531" s="35"/>
      <c r="J531" s="35"/>
      <c r="K531" s="35"/>
      <c r="L531" s="36"/>
      <c r="M531" s="217"/>
      <c r="N531" s="75"/>
      <c r="O531" s="75"/>
      <c r="P531" s="75"/>
      <c r="Q531" s="75"/>
      <c r="R531" s="75"/>
      <c r="S531" s="75"/>
      <c r="T531" s="76"/>
      <c r="AT531" s="16" t="s">
        <v>151</v>
      </c>
      <c r="AU531" s="16" t="s">
        <v>94</v>
      </c>
    </row>
    <row r="532" s="13" customFormat="1">
      <c r="B532" s="236"/>
      <c r="C532" s="237"/>
      <c r="D532" s="207" t="s">
        <v>145</v>
      </c>
      <c r="E532" s="238" t="s">
        <v>1</v>
      </c>
      <c r="F532" s="239" t="s">
        <v>437</v>
      </c>
      <c r="G532" s="237"/>
      <c r="H532" s="238" t="s">
        <v>1</v>
      </c>
      <c r="I532" s="237"/>
      <c r="J532" s="237"/>
      <c r="K532" s="237"/>
      <c r="L532" s="240"/>
      <c r="M532" s="241"/>
      <c r="N532" s="242"/>
      <c r="O532" s="242"/>
      <c r="P532" s="242"/>
      <c r="Q532" s="242"/>
      <c r="R532" s="242"/>
      <c r="S532" s="242"/>
      <c r="T532" s="243"/>
      <c r="AT532" s="244" t="s">
        <v>145</v>
      </c>
      <c r="AU532" s="244" t="s">
        <v>94</v>
      </c>
      <c r="AV532" s="13" t="s">
        <v>82</v>
      </c>
      <c r="AW532" s="13" t="s">
        <v>35</v>
      </c>
      <c r="AX532" s="13" t="s">
        <v>74</v>
      </c>
      <c r="AY532" s="244" t="s">
        <v>136</v>
      </c>
    </row>
    <row r="533" s="11" customFormat="1">
      <c r="B533" s="205"/>
      <c r="C533" s="206"/>
      <c r="D533" s="207" t="s">
        <v>145</v>
      </c>
      <c r="E533" s="208" t="s">
        <v>1</v>
      </c>
      <c r="F533" s="209" t="s">
        <v>1053</v>
      </c>
      <c r="G533" s="206"/>
      <c r="H533" s="210">
        <v>20.800000000000001</v>
      </c>
      <c r="I533" s="206"/>
      <c r="J533" s="206"/>
      <c r="K533" s="206"/>
      <c r="L533" s="211"/>
      <c r="M533" s="212"/>
      <c r="N533" s="213"/>
      <c r="O533" s="213"/>
      <c r="P533" s="213"/>
      <c r="Q533" s="213"/>
      <c r="R533" s="213"/>
      <c r="S533" s="213"/>
      <c r="T533" s="214"/>
      <c r="AT533" s="215" t="s">
        <v>145</v>
      </c>
      <c r="AU533" s="215" t="s">
        <v>94</v>
      </c>
      <c r="AV533" s="11" t="s">
        <v>94</v>
      </c>
      <c r="AW533" s="11" t="s">
        <v>35</v>
      </c>
      <c r="AX533" s="11" t="s">
        <v>74</v>
      </c>
      <c r="AY533" s="215" t="s">
        <v>136</v>
      </c>
    </row>
    <row r="534" s="11" customFormat="1">
      <c r="B534" s="205"/>
      <c r="C534" s="206"/>
      <c r="D534" s="207" t="s">
        <v>145</v>
      </c>
      <c r="E534" s="208" t="s">
        <v>1</v>
      </c>
      <c r="F534" s="209" t="s">
        <v>1054</v>
      </c>
      <c r="G534" s="206"/>
      <c r="H534" s="210">
        <v>21.420000000000002</v>
      </c>
      <c r="I534" s="206"/>
      <c r="J534" s="206"/>
      <c r="K534" s="206"/>
      <c r="L534" s="211"/>
      <c r="M534" s="212"/>
      <c r="N534" s="213"/>
      <c r="O534" s="213"/>
      <c r="P534" s="213"/>
      <c r="Q534" s="213"/>
      <c r="R534" s="213"/>
      <c r="S534" s="213"/>
      <c r="T534" s="214"/>
      <c r="AT534" s="215" t="s">
        <v>145</v>
      </c>
      <c r="AU534" s="215" t="s">
        <v>94</v>
      </c>
      <c r="AV534" s="11" t="s">
        <v>94</v>
      </c>
      <c r="AW534" s="11" t="s">
        <v>35</v>
      </c>
      <c r="AX534" s="11" t="s">
        <v>74</v>
      </c>
      <c r="AY534" s="215" t="s">
        <v>136</v>
      </c>
    </row>
    <row r="535" s="12" customFormat="1">
      <c r="B535" s="221"/>
      <c r="C535" s="222"/>
      <c r="D535" s="207" t="s">
        <v>145</v>
      </c>
      <c r="E535" s="223" t="s">
        <v>1</v>
      </c>
      <c r="F535" s="224" t="s">
        <v>214</v>
      </c>
      <c r="G535" s="222"/>
      <c r="H535" s="225">
        <v>42.219999999999999</v>
      </c>
      <c r="I535" s="222"/>
      <c r="J535" s="222"/>
      <c r="K535" s="222"/>
      <c r="L535" s="226"/>
      <c r="M535" s="227"/>
      <c r="N535" s="228"/>
      <c r="O535" s="228"/>
      <c r="P535" s="228"/>
      <c r="Q535" s="228"/>
      <c r="R535" s="228"/>
      <c r="S535" s="228"/>
      <c r="T535" s="229"/>
      <c r="AT535" s="230" t="s">
        <v>145</v>
      </c>
      <c r="AU535" s="230" t="s">
        <v>94</v>
      </c>
      <c r="AV535" s="12" t="s">
        <v>143</v>
      </c>
      <c r="AW535" s="12" t="s">
        <v>35</v>
      </c>
      <c r="AX535" s="12" t="s">
        <v>82</v>
      </c>
      <c r="AY535" s="230" t="s">
        <v>136</v>
      </c>
    </row>
    <row r="536" s="1" customFormat="1" ht="16.5" customHeight="1">
      <c r="B536" s="34"/>
      <c r="C536" s="245" t="s">
        <v>1055</v>
      </c>
      <c r="D536" s="245" t="s">
        <v>440</v>
      </c>
      <c r="E536" s="246" t="s">
        <v>1056</v>
      </c>
      <c r="F536" s="247" t="s">
        <v>1057</v>
      </c>
      <c r="G536" s="248" t="s">
        <v>201</v>
      </c>
      <c r="H536" s="249">
        <v>120.399</v>
      </c>
      <c r="I536" s="250">
        <v>0</v>
      </c>
      <c r="J536" s="250">
        <f>ROUND(I536*H536,2)</f>
        <v>0</v>
      </c>
      <c r="K536" s="247" t="s">
        <v>142</v>
      </c>
      <c r="L536" s="251"/>
      <c r="M536" s="252" t="s">
        <v>1</v>
      </c>
      <c r="N536" s="253" t="s">
        <v>45</v>
      </c>
      <c r="O536" s="202">
        <v>0</v>
      </c>
      <c r="P536" s="202">
        <f>O536*H536</f>
        <v>0</v>
      </c>
      <c r="Q536" s="202">
        <v>0.043999999999999997</v>
      </c>
      <c r="R536" s="202">
        <f>Q536*H536</f>
        <v>5.2975560000000002</v>
      </c>
      <c r="S536" s="202">
        <v>0</v>
      </c>
      <c r="T536" s="203">
        <f>S536*H536</f>
        <v>0</v>
      </c>
      <c r="AR536" s="16" t="s">
        <v>187</v>
      </c>
      <c r="AT536" s="16" t="s">
        <v>440</v>
      </c>
      <c r="AU536" s="16" t="s">
        <v>94</v>
      </c>
      <c r="AY536" s="16" t="s">
        <v>136</v>
      </c>
      <c r="BE536" s="204">
        <f>IF(N536="základní",J536,0)</f>
        <v>0</v>
      </c>
      <c r="BF536" s="204">
        <f>IF(N536="snížená",J536,0)</f>
        <v>0</v>
      </c>
      <c r="BG536" s="204">
        <f>IF(N536="zákl. přenesená",J536,0)</f>
        <v>0</v>
      </c>
      <c r="BH536" s="204">
        <f>IF(N536="sníž. přenesená",J536,0)</f>
        <v>0</v>
      </c>
      <c r="BI536" s="204">
        <f>IF(N536="nulová",J536,0)</f>
        <v>0</v>
      </c>
      <c r="BJ536" s="16" t="s">
        <v>82</v>
      </c>
      <c r="BK536" s="204">
        <f>ROUND(I536*H536,2)</f>
        <v>0</v>
      </c>
      <c r="BL536" s="16" t="s">
        <v>143</v>
      </c>
      <c r="BM536" s="16" t="s">
        <v>1058</v>
      </c>
    </row>
    <row r="537" s="1" customFormat="1" ht="16.5" customHeight="1">
      <c r="B537" s="34"/>
      <c r="C537" s="195" t="s">
        <v>1059</v>
      </c>
      <c r="D537" s="195" t="s">
        <v>138</v>
      </c>
      <c r="E537" s="196" t="s">
        <v>1060</v>
      </c>
      <c r="F537" s="197" t="s">
        <v>1061</v>
      </c>
      <c r="G537" s="198" t="s">
        <v>201</v>
      </c>
      <c r="H537" s="199">
        <v>10</v>
      </c>
      <c r="I537" s="200">
        <v>0</v>
      </c>
      <c r="J537" s="200">
        <f>ROUND(I537*H537,2)</f>
        <v>0</v>
      </c>
      <c r="K537" s="197" t="s">
        <v>1</v>
      </c>
      <c r="L537" s="36"/>
      <c r="M537" s="73" t="s">
        <v>1</v>
      </c>
      <c r="N537" s="201" t="s">
        <v>45</v>
      </c>
      <c r="O537" s="202">
        <v>0</v>
      </c>
      <c r="P537" s="202">
        <f>O537*H537</f>
        <v>0</v>
      </c>
      <c r="Q537" s="202">
        <v>0</v>
      </c>
      <c r="R537" s="202">
        <f>Q537*H537</f>
        <v>0</v>
      </c>
      <c r="S537" s="202">
        <v>0</v>
      </c>
      <c r="T537" s="203">
        <f>S537*H537</f>
        <v>0</v>
      </c>
      <c r="AR537" s="16" t="s">
        <v>143</v>
      </c>
      <c r="AT537" s="16" t="s">
        <v>138</v>
      </c>
      <c r="AU537" s="16" t="s">
        <v>94</v>
      </c>
      <c r="AY537" s="16" t="s">
        <v>136</v>
      </c>
      <c r="BE537" s="204">
        <f>IF(N537="základní",J537,0)</f>
        <v>0</v>
      </c>
      <c r="BF537" s="204">
        <f>IF(N537="snížená",J537,0)</f>
        <v>0</v>
      </c>
      <c r="BG537" s="204">
        <f>IF(N537="zákl. přenesená",J537,0)</f>
        <v>0</v>
      </c>
      <c r="BH537" s="204">
        <f>IF(N537="sníž. přenesená",J537,0)</f>
        <v>0</v>
      </c>
      <c r="BI537" s="204">
        <f>IF(N537="nulová",J537,0)</f>
        <v>0</v>
      </c>
      <c r="BJ537" s="16" t="s">
        <v>82</v>
      </c>
      <c r="BK537" s="204">
        <f>ROUND(I537*H537,2)</f>
        <v>0</v>
      </c>
      <c r="BL537" s="16" t="s">
        <v>143</v>
      </c>
      <c r="BM537" s="16" t="s">
        <v>1062</v>
      </c>
    </row>
    <row r="538" s="11" customFormat="1">
      <c r="B538" s="205"/>
      <c r="C538" s="206"/>
      <c r="D538" s="207" t="s">
        <v>145</v>
      </c>
      <c r="E538" s="208" t="s">
        <v>1</v>
      </c>
      <c r="F538" s="209" t="s">
        <v>1063</v>
      </c>
      <c r="G538" s="206"/>
      <c r="H538" s="210">
        <v>4</v>
      </c>
      <c r="I538" s="206"/>
      <c r="J538" s="206"/>
      <c r="K538" s="206"/>
      <c r="L538" s="211"/>
      <c r="M538" s="212"/>
      <c r="N538" s="213"/>
      <c r="O538" s="213"/>
      <c r="P538" s="213"/>
      <c r="Q538" s="213"/>
      <c r="R538" s="213"/>
      <c r="S538" s="213"/>
      <c r="T538" s="214"/>
      <c r="AT538" s="215" t="s">
        <v>145</v>
      </c>
      <c r="AU538" s="215" t="s">
        <v>94</v>
      </c>
      <c r="AV538" s="11" t="s">
        <v>94</v>
      </c>
      <c r="AW538" s="11" t="s">
        <v>35</v>
      </c>
      <c r="AX538" s="11" t="s">
        <v>74</v>
      </c>
      <c r="AY538" s="215" t="s">
        <v>136</v>
      </c>
    </row>
    <row r="539" s="11" customFormat="1">
      <c r="B539" s="205"/>
      <c r="C539" s="206"/>
      <c r="D539" s="207" t="s">
        <v>145</v>
      </c>
      <c r="E539" s="208" t="s">
        <v>1</v>
      </c>
      <c r="F539" s="209" t="s">
        <v>1064</v>
      </c>
      <c r="G539" s="206"/>
      <c r="H539" s="210">
        <v>6</v>
      </c>
      <c r="I539" s="206"/>
      <c r="J539" s="206"/>
      <c r="K539" s="206"/>
      <c r="L539" s="211"/>
      <c r="M539" s="212"/>
      <c r="N539" s="213"/>
      <c r="O539" s="213"/>
      <c r="P539" s="213"/>
      <c r="Q539" s="213"/>
      <c r="R539" s="213"/>
      <c r="S539" s="213"/>
      <c r="T539" s="214"/>
      <c r="AT539" s="215" t="s">
        <v>145</v>
      </c>
      <c r="AU539" s="215" t="s">
        <v>94</v>
      </c>
      <c r="AV539" s="11" t="s">
        <v>94</v>
      </c>
      <c r="AW539" s="11" t="s">
        <v>35</v>
      </c>
      <c r="AX539" s="11" t="s">
        <v>74</v>
      </c>
      <c r="AY539" s="215" t="s">
        <v>136</v>
      </c>
    </row>
    <row r="540" s="12" customFormat="1">
      <c r="B540" s="221"/>
      <c r="C540" s="222"/>
      <c r="D540" s="207" t="s">
        <v>145</v>
      </c>
      <c r="E540" s="223" t="s">
        <v>1</v>
      </c>
      <c r="F540" s="224" t="s">
        <v>214</v>
      </c>
      <c r="G540" s="222"/>
      <c r="H540" s="225">
        <v>10</v>
      </c>
      <c r="I540" s="222"/>
      <c r="J540" s="222"/>
      <c r="K540" s="222"/>
      <c r="L540" s="226"/>
      <c r="M540" s="227"/>
      <c r="N540" s="228"/>
      <c r="O540" s="228"/>
      <c r="P540" s="228"/>
      <c r="Q540" s="228"/>
      <c r="R540" s="228"/>
      <c r="S540" s="228"/>
      <c r="T540" s="229"/>
      <c r="AT540" s="230" t="s">
        <v>145</v>
      </c>
      <c r="AU540" s="230" t="s">
        <v>94</v>
      </c>
      <c r="AV540" s="12" t="s">
        <v>143</v>
      </c>
      <c r="AW540" s="12" t="s">
        <v>35</v>
      </c>
      <c r="AX540" s="12" t="s">
        <v>82</v>
      </c>
      <c r="AY540" s="230" t="s">
        <v>136</v>
      </c>
    </row>
    <row r="541" s="1" customFormat="1" ht="16.5" customHeight="1">
      <c r="B541" s="34"/>
      <c r="C541" s="195" t="s">
        <v>1065</v>
      </c>
      <c r="D541" s="195" t="s">
        <v>138</v>
      </c>
      <c r="E541" s="196" t="s">
        <v>1066</v>
      </c>
      <c r="F541" s="197" t="s">
        <v>1067</v>
      </c>
      <c r="G541" s="198" t="s">
        <v>157</v>
      </c>
      <c r="H541" s="199">
        <v>93.509</v>
      </c>
      <c r="I541" s="200">
        <v>0</v>
      </c>
      <c r="J541" s="200">
        <f>ROUND(I541*H541,2)</f>
        <v>0</v>
      </c>
      <c r="K541" s="197" t="s">
        <v>1</v>
      </c>
      <c r="L541" s="36"/>
      <c r="M541" s="73" t="s">
        <v>1</v>
      </c>
      <c r="N541" s="201" t="s">
        <v>45</v>
      </c>
      <c r="O541" s="202">
        <v>0</v>
      </c>
      <c r="P541" s="202">
        <f>O541*H541</f>
        <v>0</v>
      </c>
      <c r="Q541" s="202">
        <v>0.00088000000000000003</v>
      </c>
      <c r="R541" s="202">
        <f>Q541*H541</f>
        <v>0.082287920000000001</v>
      </c>
      <c r="S541" s="202">
        <v>0</v>
      </c>
      <c r="T541" s="203">
        <f>S541*H541</f>
        <v>0</v>
      </c>
      <c r="AR541" s="16" t="s">
        <v>143</v>
      </c>
      <c r="AT541" s="16" t="s">
        <v>138</v>
      </c>
      <c r="AU541" s="16" t="s">
        <v>94</v>
      </c>
      <c r="AY541" s="16" t="s">
        <v>136</v>
      </c>
      <c r="BE541" s="204">
        <f>IF(N541="základní",J541,0)</f>
        <v>0</v>
      </c>
      <c r="BF541" s="204">
        <f>IF(N541="snížená",J541,0)</f>
        <v>0</v>
      </c>
      <c r="BG541" s="204">
        <f>IF(N541="zákl. přenesená",J541,0)</f>
        <v>0</v>
      </c>
      <c r="BH541" s="204">
        <f>IF(N541="sníž. přenesená",J541,0)</f>
        <v>0</v>
      </c>
      <c r="BI541" s="204">
        <f>IF(N541="nulová",J541,0)</f>
        <v>0</v>
      </c>
      <c r="BJ541" s="16" t="s">
        <v>82</v>
      </c>
      <c r="BK541" s="204">
        <f>ROUND(I541*H541,2)</f>
        <v>0</v>
      </c>
      <c r="BL541" s="16" t="s">
        <v>143</v>
      </c>
      <c r="BM541" s="16" t="s">
        <v>1068</v>
      </c>
    </row>
    <row r="542" s="11" customFormat="1">
      <c r="B542" s="205"/>
      <c r="C542" s="206"/>
      <c r="D542" s="207" t="s">
        <v>145</v>
      </c>
      <c r="E542" s="208" t="s">
        <v>1</v>
      </c>
      <c r="F542" s="209" t="s">
        <v>1069</v>
      </c>
      <c r="G542" s="206"/>
      <c r="H542" s="210">
        <v>93.509</v>
      </c>
      <c r="I542" s="206"/>
      <c r="J542" s="206"/>
      <c r="K542" s="206"/>
      <c r="L542" s="211"/>
      <c r="M542" s="212"/>
      <c r="N542" s="213"/>
      <c r="O542" s="213"/>
      <c r="P542" s="213"/>
      <c r="Q542" s="213"/>
      <c r="R542" s="213"/>
      <c r="S542" s="213"/>
      <c r="T542" s="214"/>
      <c r="AT542" s="215" t="s">
        <v>145</v>
      </c>
      <c r="AU542" s="215" t="s">
        <v>94</v>
      </c>
      <c r="AV542" s="11" t="s">
        <v>94</v>
      </c>
      <c r="AW542" s="11" t="s">
        <v>35</v>
      </c>
      <c r="AX542" s="11" t="s">
        <v>82</v>
      </c>
      <c r="AY542" s="215" t="s">
        <v>136</v>
      </c>
    </row>
    <row r="543" s="1" customFormat="1" ht="16.5" customHeight="1">
      <c r="B543" s="34"/>
      <c r="C543" s="195" t="s">
        <v>1070</v>
      </c>
      <c r="D543" s="195" t="s">
        <v>138</v>
      </c>
      <c r="E543" s="196" t="s">
        <v>1071</v>
      </c>
      <c r="F543" s="197" t="s">
        <v>1072</v>
      </c>
      <c r="G543" s="198" t="s">
        <v>157</v>
      </c>
      <c r="H543" s="199">
        <v>93.509</v>
      </c>
      <c r="I543" s="200">
        <v>0</v>
      </c>
      <c r="J543" s="200">
        <f>ROUND(I543*H543,2)</f>
        <v>0</v>
      </c>
      <c r="K543" s="197" t="s">
        <v>1</v>
      </c>
      <c r="L543" s="36"/>
      <c r="M543" s="73" t="s">
        <v>1</v>
      </c>
      <c r="N543" s="201" t="s">
        <v>45</v>
      </c>
      <c r="O543" s="202">
        <v>0</v>
      </c>
      <c r="P543" s="202">
        <f>O543*H543</f>
        <v>0</v>
      </c>
      <c r="Q543" s="202">
        <v>0</v>
      </c>
      <c r="R543" s="202">
        <f>Q543*H543</f>
        <v>0</v>
      </c>
      <c r="S543" s="202">
        <v>0</v>
      </c>
      <c r="T543" s="203">
        <f>S543*H543</f>
        <v>0</v>
      </c>
      <c r="AR543" s="16" t="s">
        <v>143</v>
      </c>
      <c r="AT543" s="16" t="s">
        <v>138</v>
      </c>
      <c r="AU543" s="16" t="s">
        <v>94</v>
      </c>
      <c r="AY543" s="16" t="s">
        <v>136</v>
      </c>
      <c r="BE543" s="204">
        <f>IF(N543="základní",J543,0)</f>
        <v>0</v>
      </c>
      <c r="BF543" s="204">
        <f>IF(N543="snížená",J543,0)</f>
        <v>0</v>
      </c>
      <c r="BG543" s="204">
        <f>IF(N543="zákl. přenesená",J543,0)</f>
        <v>0</v>
      </c>
      <c r="BH543" s="204">
        <f>IF(N543="sníž. přenesená",J543,0)</f>
        <v>0</v>
      </c>
      <c r="BI543" s="204">
        <f>IF(N543="nulová",J543,0)</f>
        <v>0</v>
      </c>
      <c r="BJ543" s="16" t="s">
        <v>82</v>
      </c>
      <c r="BK543" s="204">
        <f>ROUND(I543*H543,2)</f>
        <v>0</v>
      </c>
      <c r="BL543" s="16" t="s">
        <v>143</v>
      </c>
      <c r="BM543" s="16" t="s">
        <v>1073</v>
      </c>
    </row>
    <row r="544" s="1" customFormat="1" ht="16.5" customHeight="1">
      <c r="B544" s="34"/>
      <c r="C544" s="195" t="s">
        <v>1074</v>
      </c>
      <c r="D544" s="195" t="s">
        <v>138</v>
      </c>
      <c r="E544" s="196" t="s">
        <v>1075</v>
      </c>
      <c r="F544" s="197" t="s">
        <v>1076</v>
      </c>
      <c r="G544" s="198" t="s">
        <v>157</v>
      </c>
      <c r="H544" s="199">
        <v>187.018</v>
      </c>
      <c r="I544" s="200">
        <v>0</v>
      </c>
      <c r="J544" s="200">
        <f>ROUND(I544*H544,2)</f>
        <v>0</v>
      </c>
      <c r="K544" s="197" t="s">
        <v>1</v>
      </c>
      <c r="L544" s="36"/>
      <c r="M544" s="73" t="s">
        <v>1</v>
      </c>
      <c r="N544" s="201" t="s">
        <v>45</v>
      </c>
      <c r="O544" s="202">
        <v>0</v>
      </c>
      <c r="P544" s="202">
        <f>O544*H544</f>
        <v>0</v>
      </c>
      <c r="Q544" s="202">
        <v>0</v>
      </c>
      <c r="R544" s="202">
        <f>Q544*H544</f>
        <v>0</v>
      </c>
      <c r="S544" s="202">
        <v>0</v>
      </c>
      <c r="T544" s="203">
        <f>S544*H544</f>
        <v>0</v>
      </c>
      <c r="AR544" s="16" t="s">
        <v>143</v>
      </c>
      <c r="AT544" s="16" t="s">
        <v>138</v>
      </c>
      <c r="AU544" s="16" t="s">
        <v>94</v>
      </c>
      <c r="AY544" s="16" t="s">
        <v>136</v>
      </c>
      <c r="BE544" s="204">
        <f>IF(N544="základní",J544,0)</f>
        <v>0</v>
      </c>
      <c r="BF544" s="204">
        <f>IF(N544="snížená",J544,0)</f>
        <v>0</v>
      </c>
      <c r="BG544" s="204">
        <f>IF(N544="zákl. přenesená",J544,0)</f>
        <v>0</v>
      </c>
      <c r="BH544" s="204">
        <f>IF(N544="sníž. přenesená",J544,0)</f>
        <v>0</v>
      </c>
      <c r="BI544" s="204">
        <f>IF(N544="nulová",J544,0)</f>
        <v>0</v>
      </c>
      <c r="BJ544" s="16" t="s">
        <v>82</v>
      </c>
      <c r="BK544" s="204">
        <f>ROUND(I544*H544,2)</f>
        <v>0</v>
      </c>
      <c r="BL544" s="16" t="s">
        <v>143</v>
      </c>
      <c r="BM544" s="16" t="s">
        <v>1077</v>
      </c>
    </row>
    <row r="545" s="1" customFormat="1">
      <c r="B545" s="34"/>
      <c r="C545" s="35"/>
      <c r="D545" s="207" t="s">
        <v>151</v>
      </c>
      <c r="E545" s="35"/>
      <c r="F545" s="216" t="s">
        <v>1078</v>
      </c>
      <c r="G545" s="35"/>
      <c r="H545" s="35"/>
      <c r="I545" s="35"/>
      <c r="J545" s="35"/>
      <c r="K545" s="35"/>
      <c r="L545" s="36"/>
      <c r="M545" s="217"/>
      <c r="N545" s="75"/>
      <c r="O545" s="75"/>
      <c r="P545" s="75"/>
      <c r="Q545" s="75"/>
      <c r="R545" s="75"/>
      <c r="S545" s="75"/>
      <c r="T545" s="76"/>
      <c r="AT545" s="16" t="s">
        <v>151</v>
      </c>
      <c r="AU545" s="16" t="s">
        <v>94</v>
      </c>
    </row>
    <row r="546" s="11" customFormat="1">
      <c r="B546" s="205"/>
      <c r="C546" s="206"/>
      <c r="D546" s="207" t="s">
        <v>145</v>
      </c>
      <c r="E546" s="206"/>
      <c r="F546" s="209" t="s">
        <v>1079</v>
      </c>
      <c r="G546" s="206"/>
      <c r="H546" s="210">
        <v>187.018</v>
      </c>
      <c r="I546" s="206"/>
      <c r="J546" s="206"/>
      <c r="K546" s="206"/>
      <c r="L546" s="211"/>
      <c r="M546" s="212"/>
      <c r="N546" s="213"/>
      <c r="O546" s="213"/>
      <c r="P546" s="213"/>
      <c r="Q546" s="213"/>
      <c r="R546" s="213"/>
      <c r="S546" s="213"/>
      <c r="T546" s="214"/>
      <c r="AT546" s="215" t="s">
        <v>145</v>
      </c>
      <c r="AU546" s="215" t="s">
        <v>94</v>
      </c>
      <c r="AV546" s="11" t="s">
        <v>94</v>
      </c>
      <c r="AW546" s="11" t="s">
        <v>4</v>
      </c>
      <c r="AX546" s="11" t="s">
        <v>82</v>
      </c>
      <c r="AY546" s="215" t="s">
        <v>136</v>
      </c>
    </row>
    <row r="547" s="1" customFormat="1" ht="16.5" customHeight="1">
      <c r="B547" s="34"/>
      <c r="C547" s="195" t="s">
        <v>1080</v>
      </c>
      <c r="D547" s="195" t="s">
        <v>138</v>
      </c>
      <c r="E547" s="196" t="s">
        <v>1081</v>
      </c>
      <c r="F547" s="197" t="s">
        <v>1082</v>
      </c>
      <c r="G547" s="198" t="s">
        <v>157</v>
      </c>
      <c r="H547" s="199">
        <v>14.4</v>
      </c>
      <c r="I547" s="200">
        <v>0</v>
      </c>
      <c r="J547" s="200">
        <f>ROUND(I547*H547,2)</f>
        <v>0</v>
      </c>
      <c r="K547" s="197" t="s">
        <v>142</v>
      </c>
      <c r="L547" s="36"/>
      <c r="M547" s="73" t="s">
        <v>1</v>
      </c>
      <c r="N547" s="201" t="s">
        <v>45</v>
      </c>
      <c r="O547" s="202">
        <v>0</v>
      </c>
      <c r="P547" s="202">
        <f>O547*H547</f>
        <v>0</v>
      </c>
      <c r="Q547" s="202">
        <v>0.12</v>
      </c>
      <c r="R547" s="202">
        <f>Q547*H547</f>
        <v>1.728</v>
      </c>
      <c r="S547" s="202">
        <v>0</v>
      </c>
      <c r="T547" s="203">
        <f>S547*H547</f>
        <v>0</v>
      </c>
      <c r="AR547" s="16" t="s">
        <v>143</v>
      </c>
      <c r="AT547" s="16" t="s">
        <v>138</v>
      </c>
      <c r="AU547" s="16" t="s">
        <v>94</v>
      </c>
      <c r="AY547" s="16" t="s">
        <v>136</v>
      </c>
      <c r="BE547" s="204">
        <f>IF(N547="základní",J547,0)</f>
        <v>0</v>
      </c>
      <c r="BF547" s="204">
        <f>IF(N547="snížená",J547,0)</f>
        <v>0</v>
      </c>
      <c r="BG547" s="204">
        <f>IF(N547="zákl. přenesená",J547,0)</f>
        <v>0</v>
      </c>
      <c r="BH547" s="204">
        <f>IF(N547="sníž. přenesená",J547,0)</f>
        <v>0</v>
      </c>
      <c r="BI547" s="204">
        <f>IF(N547="nulová",J547,0)</f>
        <v>0</v>
      </c>
      <c r="BJ547" s="16" t="s">
        <v>82</v>
      </c>
      <c r="BK547" s="204">
        <f>ROUND(I547*H547,2)</f>
        <v>0</v>
      </c>
      <c r="BL547" s="16" t="s">
        <v>143</v>
      </c>
      <c r="BM547" s="16" t="s">
        <v>1083</v>
      </c>
    </row>
    <row r="548" s="13" customFormat="1">
      <c r="B548" s="236"/>
      <c r="C548" s="237"/>
      <c r="D548" s="207" t="s">
        <v>145</v>
      </c>
      <c r="E548" s="238" t="s">
        <v>1</v>
      </c>
      <c r="F548" s="239" t="s">
        <v>1084</v>
      </c>
      <c r="G548" s="237"/>
      <c r="H548" s="238" t="s">
        <v>1</v>
      </c>
      <c r="I548" s="237"/>
      <c r="J548" s="237"/>
      <c r="K548" s="237"/>
      <c r="L548" s="240"/>
      <c r="M548" s="241"/>
      <c r="N548" s="242"/>
      <c r="O548" s="242"/>
      <c r="P548" s="242"/>
      <c r="Q548" s="242"/>
      <c r="R548" s="242"/>
      <c r="S548" s="242"/>
      <c r="T548" s="243"/>
      <c r="AT548" s="244" t="s">
        <v>145</v>
      </c>
      <c r="AU548" s="244" t="s">
        <v>94</v>
      </c>
      <c r="AV548" s="13" t="s">
        <v>82</v>
      </c>
      <c r="AW548" s="13" t="s">
        <v>35</v>
      </c>
      <c r="AX548" s="13" t="s">
        <v>74</v>
      </c>
      <c r="AY548" s="244" t="s">
        <v>136</v>
      </c>
    </row>
    <row r="549" s="11" customFormat="1">
      <c r="B549" s="205"/>
      <c r="C549" s="206"/>
      <c r="D549" s="207" t="s">
        <v>145</v>
      </c>
      <c r="E549" s="208" t="s">
        <v>1</v>
      </c>
      <c r="F549" s="209" t="s">
        <v>1085</v>
      </c>
      <c r="G549" s="206"/>
      <c r="H549" s="210">
        <v>14.4</v>
      </c>
      <c r="I549" s="206"/>
      <c r="J549" s="206"/>
      <c r="K549" s="206"/>
      <c r="L549" s="211"/>
      <c r="M549" s="212"/>
      <c r="N549" s="213"/>
      <c r="O549" s="213"/>
      <c r="P549" s="213"/>
      <c r="Q549" s="213"/>
      <c r="R549" s="213"/>
      <c r="S549" s="213"/>
      <c r="T549" s="214"/>
      <c r="AT549" s="215" t="s">
        <v>145</v>
      </c>
      <c r="AU549" s="215" t="s">
        <v>94</v>
      </c>
      <c r="AV549" s="11" t="s">
        <v>94</v>
      </c>
      <c r="AW549" s="11" t="s">
        <v>35</v>
      </c>
      <c r="AX549" s="11" t="s">
        <v>82</v>
      </c>
      <c r="AY549" s="215" t="s">
        <v>136</v>
      </c>
    </row>
    <row r="550" s="1" customFormat="1" ht="16.5" customHeight="1">
      <c r="B550" s="34"/>
      <c r="C550" s="195" t="s">
        <v>1086</v>
      </c>
      <c r="D550" s="195" t="s">
        <v>138</v>
      </c>
      <c r="E550" s="196" t="s">
        <v>1087</v>
      </c>
      <c r="F550" s="197" t="s">
        <v>1088</v>
      </c>
      <c r="G550" s="198" t="s">
        <v>157</v>
      </c>
      <c r="H550" s="199">
        <v>27.074000000000002</v>
      </c>
      <c r="I550" s="200">
        <v>0</v>
      </c>
      <c r="J550" s="200">
        <f>ROUND(I550*H550,2)</f>
        <v>0</v>
      </c>
      <c r="K550" s="197" t="s">
        <v>142</v>
      </c>
      <c r="L550" s="36"/>
      <c r="M550" s="73" t="s">
        <v>1</v>
      </c>
      <c r="N550" s="201" t="s">
        <v>45</v>
      </c>
      <c r="O550" s="202">
        <v>0</v>
      </c>
      <c r="P550" s="202">
        <f>O550*H550</f>
        <v>0</v>
      </c>
      <c r="Q550" s="202">
        <v>0.12171</v>
      </c>
      <c r="R550" s="202">
        <f>Q550*H550</f>
        <v>3.2951765400000004</v>
      </c>
      <c r="S550" s="202">
        <v>0</v>
      </c>
      <c r="T550" s="203">
        <f>S550*H550</f>
        <v>0</v>
      </c>
      <c r="AR550" s="16" t="s">
        <v>143</v>
      </c>
      <c r="AT550" s="16" t="s">
        <v>138</v>
      </c>
      <c r="AU550" s="16" t="s">
        <v>94</v>
      </c>
      <c r="AY550" s="16" t="s">
        <v>136</v>
      </c>
      <c r="BE550" s="204">
        <f>IF(N550="základní",J550,0)</f>
        <v>0</v>
      </c>
      <c r="BF550" s="204">
        <f>IF(N550="snížená",J550,0)</f>
        <v>0</v>
      </c>
      <c r="BG550" s="204">
        <f>IF(N550="zákl. přenesená",J550,0)</f>
        <v>0</v>
      </c>
      <c r="BH550" s="204">
        <f>IF(N550="sníž. přenesená",J550,0)</f>
        <v>0</v>
      </c>
      <c r="BI550" s="204">
        <f>IF(N550="nulová",J550,0)</f>
        <v>0</v>
      </c>
      <c r="BJ550" s="16" t="s">
        <v>82</v>
      </c>
      <c r="BK550" s="204">
        <f>ROUND(I550*H550,2)</f>
        <v>0</v>
      </c>
      <c r="BL550" s="16" t="s">
        <v>143</v>
      </c>
      <c r="BM550" s="16" t="s">
        <v>1089</v>
      </c>
    </row>
    <row r="551" s="13" customFormat="1">
      <c r="B551" s="236"/>
      <c r="C551" s="237"/>
      <c r="D551" s="207" t="s">
        <v>145</v>
      </c>
      <c r="E551" s="238" t="s">
        <v>1</v>
      </c>
      <c r="F551" s="239" t="s">
        <v>1090</v>
      </c>
      <c r="G551" s="237"/>
      <c r="H551" s="238" t="s">
        <v>1</v>
      </c>
      <c r="I551" s="237"/>
      <c r="J551" s="237"/>
      <c r="K551" s="237"/>
      <c r="L551" s="240"/>
      <c r="M551" s="241"/>
      <c r="N551" s="242"/>
      <c r="O551" s="242"/>
      <c r="P551" s="242"/>
      <c r="Q551" s="242"/>
      <c r="R551" s="242"/>
      <c r="S551" s="242"/>
      <c r="T551" s="243"/>
      <c r="AT551" s="244" t="s">
        <v>145</v>
      </c>
      <c r="AU551" s="244" t="s">
        <v>94</v>
      </c>
      <c r="AV551" s="13" t="s">
        <v>82</v>
      </c>
      <c r="AW551" s="13" t="s">
        <v>35</v>
      </c>
      <c r="AX551" s="13" t="s">
        <v>74</v>
      </c>
      <c r="AY551" s="244" t="s">
        <v>136</v>
      </c>
    </row>
    <row r="552" s="11" customFormat="1">
      <c r="B552" s="205"/>
      <c r="C552" s="206"/>
      <c r="D552" s="207" t="s">
        <v>145</v>
      </c>
      <c r="E552" s="208" t="s">
        <v>1</v>
      </c>
      <c r="F552" s="209" t="s">
        <v>1091</v>
      </c>
      <c r="G552" s="206"/>
      <c r="H552" s="210">
        <v>4.2140000000000004</v>
      </c>
      <c r="I552" s="206"/>
      <c r="J552" s="206"/>
      <c r="K552" s="206"/>
      <c r="L552" s="211"/>
      <c r="M552" s="212"/>
      <c r="N552" s="213"/>
      <c r="O552" s="213"/>
      <c r="P552" s="213"/>
      <c r="Q552" s="213"/>
      <c r="R552" s="213"/>
      <c r="S552" s="213"/>
      <c r="T552" s="214"/>
      <c r="AT552" s="215" t="s">
        <v>145</v>
      </c>
      <c r="AU552" s="215" t="s">
        <v>94</v>
      </c>
      <c r="AV552" s="11" t="s">
        <v>94</v>
      </c>
      <c r="AW552" s="11" t="s">
        <v>35</v>
      </c>
      <c r="AX552" s="11" t="s">
        <v>74</v>
      </c>
      <c r="AY552" s="215" t="s">
        <v>136</v>
      </c>
    </row>
    <row r="553" s="11" customFormat="1">
      <c r="B553" s="205"/>
      <c r="C553" s="206"/>
      <c r="D553" s="207" t="s">
        <v>145</v>
      </c>
      <c r="E553" s="208" t="s">
        <v>1</v>
      </c>
      <c r="F553" s="209" t="s">
        <v>1092</v>
      </c>
      <c r="G553" s="206"/>
      <c r="H553" s="210">
        <v>4.6989999999999998</v>
      </c>
      <c r="I553" s="206"/>
      <c r="J553" s="206"/>
      <c r="K553" s="206"/>
      <c r="L553" s="211"/>
      <c r="M553" s="212"/>
      <c r="N553" s="213"/>
      <c r="O553" s="213"/>
      <c r="P553" s="213"/>
      <c r="Q553" s="213"/>
      <c r="R553" s="213"/>
      <c r="S553" s="213"/>
      <c r="T553" s="214"/>
      <c r="AT553" s="215" t="s">
        <v>145</v>
      </c>
      <c r="AU553" s="215" t="s">
        <v>94</v>
      </c>
      <c r="AV553" s="11" t="s">
        <v>94</v>
      </c>
      <c r="AW553" s="11" t="s">
        <v>35</v>
      </c>
      <c r="AX553" s="11" t="s">
        <v>74</v>
      </c>
      <c r="AY553" s="215" t="s">
        <v>136</v>
      </c>
    </row>
    <row r="554" s="11" customFormat="1">
      <c r="B554" s="205"/>
      <c r="C554" s="206"/>
      <c r="D554" s="207" t="s">
        <v>145</v>
      </c>
      <c r="E554" s="208" t="s">
        <v>1</v>
      </c>
      <c r="F554" s="209" t="s">
        <v>1093</v>
      </c>
      <c r="G554" s="206"/>
      <c r="H554" s="210">
        <v>18.161000000000001</v>
      </c>
      <c r="I554" s="206"/>
      <c r="J554" s="206"/>
      <c r="K554" s="206"/>
      <c r="L554" s="211"/>
      <c r="M554" s="212"/>
      <c r="N554" s="213"/>
      <c r="O554" s="213"/>
      <c r="P554" s="213"/>
      <c r="Q554" s="213"/>
      <c r="R554" s="213"/>
      <c r="S554" s="213"/>
      <c r="T554" s="214"/>
      <c r="AT554" s="215" t="s">
        <v>145</v>
      </c>
      <c r="AU554" s="215" t="s">
        <v>94</v>
      </c>
      <c r="AV554" s="11" t="s">
        <v>94</v>
      </c>
      <c r="AW554" s="11" t="s">
        <v>35</v>
      </c>
      <c r="AX554" s="11" t="s">
        <v>74</v>
      </c>
      <c r="AY554" s="215" t="s">
        <v>136</v>
      </c>
    </row>
    <row r="555" s="12" customFormat="1">
      <c r="B555" s="221"/>
      <c r="C555" s="222"/>
      <c r="D555" s="207" t="s">
        <v>145</v>
      </c>
      <c r="E555" s="223" t="s">
        <v>1</v>
      </c>
      <c r="F555" s="224" t="s">
        <v>214</v>
      </c>
      <c r="G555" s="222"/>
      <c r="H555" s="225">
        <v>27.074000000000002</v>
      </c>
      <c r="I555" s="222"/>
      <c r="J555" s="222"/>
      <c r="K555" s="222"/>
      <c r="L555" s="226"/>
      <c r="M555" s="227"/>
      <c r="N555" s="228"/>
      <c r="O555" s="228"/>
      <c r="P555" s="228"/>
      <c r="Q555" s="228"/>
      <c r="R555" s="228"/>
      <c r="S555" s="228"/>
      <c r="T555" s="229"/>
      <c r="AT555" s="230" t="s">
        <v>145</v>
      </c>
      <c r="AU555" s="230" t="s">
        <v>94</v>
      </c>
      <c r="AV555" s="12" t="s">
        <v>143</v>
      </c>
      <c r="AW555" s="12" t="s">
        <v>35</v>
      </c>
      <c r="AX555" s="12" t="s">
        <v>82</v>
      </c>
      <c r="AY555" s="230" t="s">
        <v>136</v>
      </c>
    </row>
    <row r="556" s="1" customFormat="1" ht="16.5" customHeight="1">
      <c r="B556" s="34"/>
      <c r="C556" s="195" t="s">
        <v>1094</v>
      </c>
      <c r="D556" s="195" t="s">
        <v>138</v>
      </c>
      <c r="E556" s="196" t="s">
        <v>1095</v>
      </c>
      <c r="F556" s="197" t="s">
        <v>1096</v>
      </c>
      <c r="G556" s="198" t="s">
        <v>157</v>
      </c>
      <c r="H556" s="199">
        <v>35.661000000000001</v>
      </c>
      <c r="I556" s="200">
        <v>0</v>
      </c>
      <c r="J556" s="200">
        <f>ROUND(I556*H556,2)</f>
        <v>0</v>
      </c>
      <c r="K556" s="197" t="s">
        <v>142</v>
      </c>
      <c r="L556" s="36"/>
      <c r="M556" s="73" t="s">
        <v>1</v>
      </c>
      <c r="N556" s="201" t="s">
        <v>45</v>
      </c>
      <c r="O556" s="202">
        <v>0</v>
      </c>
      <c r="P556" s="202">
        <f>O556*H556</f>
        <v>0</v>
      </c>
      <c r="Q556" s="202">
        <v>0.12</v>
      </c>
      <c r="R556" s="202">
        <f>Q556*H556</f>
        <v>4.2793200000000002</v>
      </c>
      <c r="S556" s="202">
        <v>0</v>
      </c>
      <c r="T556" s="203">
        <f>S556*H556</f>
        <v>0</v>
      </c>
      <c r="AR556" s="16" t="s">
        <v>143</v>
      </c>
      <c r="AT556" s="16" t="s">
        <v>138</v>
      </c>
      <c r="AU556" s="16" t="s">
        <v>94</v>
      </c>
      <c r="AY556" s="16" t="s">
        <v>136</v>
      </c>
      <c r="BE556" s="204">
        <f>IF(N556="základní",J556,0)</f>
        <v>0</v>
      </c>
      <c r="BF556" s="204">
        <f>IF(N556="snížená",J556,0)</f>
        <v>0</v>
      </c>
      <c r="BG556" s="204">
        <f>IF(N556="zákl. přenesená",J556,0)</f>
        <v>0</v>
      </c>
      <c r="BH556" s="204">
        <f>IF(N556="sníž. přenesená",J556,0)</f>
        <v>0</v>
      </c>
      <c r="BI556" s="204">
        <f>IF(N556="nulová",J556,0)</f>
        <v>0</v>
      </c>
      <c r="BJ556" s="16" t="s">
        <v>82</v>
      </c>
      <c r="BK556" s="204">
        <f>ROUND(I556*H556,2)</f>
        <v>0</v>
      </c>
      <c r="BL556" s="16" t="s">
        <v>143</v>
      </c>
      <c r="BM556" s="16" t="s">
        <v>1097</v>
      </c>
    </row>
    <row r="557" s="13" customFormat="1">
      <c r="B557" s="236"/>
      <c r="C557" s="237"/>
      <c r="D557" s="207" t="s">
        <v>145</v>
      </c>
      <c r="E557" s="238" t="s">
        <v>1</v>
      </c>
      <c r="F557" s="239" t="s">
        <v>1098</v>
      </c>
      <c r="G557" s="237"/>
      <c r="H557" s="238" t="s">
        <v>1</v>
      </c>
      <c r="I557" s="237"/>
      <c r="J557" s="237"/>
      <c r="K557" s="237"/>
      <c r="L557" s="240"/>
      <c r="M557" s="241"/>
      <c r="N557" s="242"/>
      <c r="O557" s="242"/>
      <c r="P557" s="242"/>
      <c r="Q557" s="242"/>
      <c r="R557" s="242"/>
      <c r="S557" s="242"/>
      <c r="T557" s="243"/>
      <c r="AT557" s="244" t="s">
        <v>145</v>
      </c>
      <c r="AU557" s="244" t="s">
        <v>94</v>
      </c>
      <c r="AV557" s="13" t="s">
        <v>82</v>
      </c>
      <c r="AW557" s="13" t="s">
        <v>35</v>
      </c>
      <c r="AX557" s="13" t="s">
        <v>74</v>
      </c>
      <c r="AY557" s="244" t="s">
        <v>136</v>
      </c>
    </row>
    <row r="558" s="11" customFormat="1">
      <c r="B558" s="205"/>
      <c r="C558" s="206"/>
      <c r="D558" s="207" t="s">
        <v>145</v>
      </c>
      <c r="E558" s="208" t="s">
        <v>1</v>
      </c>
      <c r="F558" s="209" t="s">
        <v>1099</v>
      </c>
      <c r="G558" s="206"/>
      <c r="H558" s="210">
        <v>8.5969999999999995</v>
      </c>
      <c r="I558" s="206"/>
      <c r="J558" s="206"/>
      <c r="K558" s="206"/>
      <c r="L558" s="211"/>
      <c r="M558" s="212"/>
      <c r="N558" s="213"/>
      <c r="O558" s="213"/>
      <c r="P558" s="213"/>
      <c r="Q558" s="213"/>
      <c r="R558" s="213"/>
      <c r="S558" s="213"/>
      <c r="T558" s="214"/>
      <c r="AT558" s="215" t="s">
        <v>145</v>
      </c>
      <c r="AU558" s="215" t="s">
        <v>94</v>
      </c>
      <c r="AV558" s="11" t="s">
        <v>94</v>
      </c>
      <c r="AW558" s="11" t="s">
        <v>35</v>
      </c>
      <c r="AX558" s="11" t="s">
        <v>74</v>
      </c>
      <c r="AY558" s="215" t="s">
        <v>136</v>
      </c>
    </row>
    <row r="559" s="11" customFormat="1">
      <c r="B559" s="205"/>
      <c r="C559" s="206"/>
      <c r="D559" s="207" t="s">
        <v>145</v>
      </c>
      <c r="E559" s="208" t="s">
        <v>1</v>
      </c>
      <c r="F559" s="209" t="s">
        <v>1100</v>
      </c>
      <c r="G559" s="206"/>
      <c r="H559" s="210">
        <v>27.064</v>
      </c>
      <c r="I559" s="206"/>
      <c r="J559" s="206"/>
      <c r="K559" s="206"/>
      <c r="L559" s="211"/>
      <c r="M559" s="212"/>
      <c r="N559" s="213"/>
      <c r="O559" s="213"/>
      <c r="P559" s="213"/>
      <c r="Q559" s="213"/>
      <c r="R559" s="213"/>
      <c r="S559" s="213"/>
      <c r="T559" s="214"/>
      <c r="AT559" s="215" t="s">
        <v>145</v>
      </c>
      <c r="AU559" s="215" t="s">
        <v>94</v>
      </c>
      <c r="AV559" s="11" t="s">
        <v>94</v>
      </c>
      <c r="AW559" s="11" t="s">
        <v>35</v>
      </c>
      <c r="AX559" s="11" t="s">
        <v>74</v>
      </c>
      <c r="AY559" s="215" t="s">
        <v>136</v>
      </c>
    </row>
    <row r="560" s="12" customFormat="1">
      <c r="B560" s="221"/>
      <c r="C560" s="222"/>
      <c r="D560" s="207" t="s">
        <v>145</v>
      </c>
      <c r="E560" s="223" t="s">
        <v>1</v>
      </c>
      <c r="F560" s="224" t="s">
        <v>214</v>
      </c>
      <c r="G560" s="222"/>
      <c r="H560" s="225">
        <v>35.661000000000001</v>
      </c>
      <c r="I560" s="222"/>
      <c r="J560" s="222"/>
      <c r="K560" s="222"/>
      <c r="L560" s="226"/>
      <c r="M560" s="227"/>
      <c r="N560" s="228"/>
      <c r="O560" s="228"/>
      <c r="P560" s="228"/>
      <c r="Q560" s="228"/>
      <c r="R560" s="228"/>
      <c r="S560" s="228"/>
      <c r="T560" s="229"/>
      <c r="AT560" s="230" t="s">
        <v>145</v>
      </c>
      <c r="AU560" s="230" t="s">
        <v>94</v>
      </c>
      <c r="AV560" s="12" t="s">
        <v>143</v>
      </c>
      <c r="AW560" s="12" t="s">
        <v>35</v>
      </c>
      <c r="AX560" s="12" t="s">
        <v>82</v>
      </c>
      <c r="AY560" s="230" t="s">
        <v>136</v>
      </c>
    </row>
    <row r="561" s="1" customFormat="1" ht="16.5" customHeight="1">
      <c r="B561" s="34"/>
      <c r="C561" s="195" t="s">
        <v>1101</v>
      </c>
      <c r="D561" s="195" t="s">
        <v>138</v>
      </c>
      <c r="E561" s="196" t="s">
        <v>1102</v>
      </c>
      <c r="F561" s="197" t="s">
        <v>1103</v>
      </c>
      <c r="G561" s="198" t="s">
        <v>201</v>
      </c>
      <c r="H561" s="199">
        <v>2</v>
      </c>
      <c r="I561" s="200">
        <v>0</v>
      </c>
      <c r="J561" s="200">
        <f>ROUND(I561*H561,2)</f>
        <v>0</v>
      </c>
      <c r="K561" s="197" t="s">
        <v>142</v>
      </c>
      <c r="L561" s="36"/>
      <c r="M561" s="73" t="s">
        <v>1</v>
      </c>
      <c r="N561" s="201" t="s">
        <v>45</v>
      </c>
      <c r="O561" s="202">
        <v>0</v>
      </c>
      <c r="P561" s="202">
        <f>O561*H561</f>
        <v>0</v>
      </c>
      <c r="Q561" s="202">
        <v>0</v>
      </c>
      <c r="R561" s="202">
        <f>Q561*H561</f>
        <v>0</v>
      </c>
      <c r="S561" s="202">
        <v>0</v>
      </c>
      <c r="T561" s="203">
        <f>S561*H561</f>
        <v>0</v>
      </c>
      <c r="AR561" s="16" t="s">
        <v>143</v>
      </c>
      <c r="AT561" s="16" t="s">
        <v>138</v>
      </c>
      <c r="AU561" s="16" t="s">
        <v>94</v>
      </c>
      <c r="AY561" s="16" t="s">
        <v>136</v>
      </c>
      <c r="BE561" s="204">
        <f>IF(N561="základní",J561,0)</f>
        <v>0</v>
      </c>
      <c r="BF561" s="204">
        <f>IF(N561="snížená",J561,0)</f>
        <v>0</v>
      </c>
      <c r="BG561" s="204">
        <f>IF(N561="zákl. přenesená",J561,0)</f>
        <v>0</v>
      </c>
      <c r="BH561" s="204">
        <f>IF(N561="sníž. přenesená",J561,0)</f>
        <v>0</v>
      </c>
      <c r="BI561" s="204">
        <f>IF(N561="nulová",J561,0)</f>
        <v>0</v>
      </c>
      <c r="BJ561" s="16" t="s">
        <v>82</v>
      </c>
      <c r="BK561" s="204">
        <f>ROUND(I561*H561,2)</f>
        <v>0</v>
      </c>
      <c r="BL561" s="16" t="s">
        <v>143</v>
      </c>
      <c r="BM561" s="16" t="s">
        <v>1104</v>
      </c>
    </row>
    <row r="562" s="1" customFormat="1">
      <c r="B562" s="34"/>
      <c r="C562" s="35"/>
      <c r="D562" s="207" t="s">
        <v>151</v>
      </c>
      <c r="E562" s="35"/>
      <c r="F562" s="216" t="s">
        <v>1105</v>
      </c>
      <c r="G562" s="35"/>
      <c r="H562" s="35"/>
      <c r="I562" s="35"/>
      <c r="J562" s="35"/>
      <c r="K562" s="35"/>
      <c r="L562" s="36"/>
      <c r="M562" s="217"/>
      <c r="N562" s="75"/>
      <c r="O562" s="75"/>
      <c r="P562" s="75"/>
      <c r="Q562" s="75"/>
      <c r="R562" s="75"/>
      <c r="S562" s="75"/>
      <c r="T562" s="76"/>
      <c r="AT562" s="16" t="s">
        <v>151</v>
      </c>
      <c r="AU562" s="16" t="s">
        <v>94</v>
      </c>
    </row>
    <row r="563" s="1" customFormat="1" ht="16.5" customHeight="1">
      <c r="B563" s="34"/>
      <c r="C563" s="195" t="s">
        <v>1106</v>
      </c>
      <c r="D563" s="195" t="s">
        <v>138</v>
      </c>
      <c r="E563" s="196" t="s">
        <v>1107</v>
      </c>
      <c r="F563" s="197" t="s">
        <v>1108</v>
      </c>
      <c r="G563" s="198" t="s">
        <v>201</v>
      </c>
      <c r="H563" s="199">
        <v>8</v>
      </c>
      <c r="I563" s="200">
        <v>0</v>
      </c>
      <c r="J563" s="200">
        <f>ROUND(I563*H563,2)</f>
        <v>0</v>
      </c>
      <c r="K563" s="197" t="s">
        <v>142</v>
      </c>
      <c r="L563" s="36"/>
      <c r="M563" s="73" t="s">
        <v>1</v>
      </c>
      <c r="N563" s="201" t="s">
        <v>45</v>
      </c>
      <c r="O563" s="202">
        <v>0</v>
      </c>
      <c r="P563" s="202">
        <f>O563*H563</f>
        <v>0</v>
      </c>
      <c r="Q563" s="202">
        <v>0</v>
      </c>
      <c r="R563" s="202">
        <f>Q563*H563</f>
        <v>0</v>
      </c>
      <c r="S563" s="202">
        <v>0</v>
      </c>
      <c r="T563" s="203">
        <f>S563*H563</f>
        <v>0</v>
      </c>
      <c r="AR563" s="16" t="s">
        <v>143</v>
      </c>
      <c r="AT563" s="16" t="s">
        <v>138</v>
      </c>
      <c r="AU563" s="16" t="s">
        <v>94</v>
      </c>
      <c r="AY563" s="16" t="s">
        <v>136</v>
      </c>
      <c r="BE563" s="204">
        <f>IF(N563="základní",J563,0)</f>
        <v>0</v>
      </c>
      <c r="BF563" s="204">
        <f>IF(N563="snížená",J563,0)</f>
        <v>0</v>
      </c>
      <c r="BG563" s="204">
        <f>IF(N563="zákl. přenesená",J563,0)</f>
        <v>0</v>
      </c>
      <c r="BH563" s="204">
        <f>IF(N563="sníž. přenesená",J563,0)</f>
        <v>0</v>
      </c>
      <c r="BI563" s="204">
        <f>IF(N563="nulová",J563,0)</f>
        <v>0</v>
      </c>
      <c r="BJ563" s="16" t="s">
        <v>82</v>
      </c>
      <c r="BK563" s="204">
        <f>ROUND(I563*H563,2)</f>
        <v>0</v>
      </c>
      <c r="BL563" s="16" t="s">
        <v>143</v>
      </c>
      <c r="BM563" s="16" t="s">
        <v>1109</v>
      </c>
    </row>
    <row r="564" s="1" customFormat="1">
      <c r="B564" s="34"/>
      <c r="C564" s="35"/>
      <c r="D564" s="207" t="s">
        <v>151</v>
      </c>
      <c r="E564" s="35"/>
      <c r="F564" s="216" t="s">
        <v>1110</v>
      </c>
      <c r="G564" s="35"/>
      <c r="H564" s="35"/>
      <c r="I564" s="35"/>
      <c r="J564" s="35"/>
      <c r="K564" s="35"/>
      <c r="L564" s="36"/>
      <c r="M564" s="217"/>
      <c r="N564" s="75"/>
      <c r="O564" s="75"/>
      <c r="P564" s="75"/>
      <c r="Q564" s="75"/>
      <c r="R564" s="75"/>
      <c r="S564" s="75"/>
      <c r="T564" s="76"/>
      <c r="AT564" s="16" t="s">
        <v>151</v>
      </c>
      <c r="AU564" s="16" t="s">
        <v>94</v>
      </c>
    </row>
    <row r="565" s="11" customFormat="1">
      <c r="B565" s="205"/>
      <c r="C565" s="206"/>
      <c r="D565" s="207" t="s">
        <v>145</v>
      </c>
      <c r="E565" s="208" t="s">
        <v>1</v>
      </c>
      <c r="F565" s="209" t="s">
        <v>1111</v>
      </c>
      <c r="G565" s="206"/>
      <c r="H565" s="210">
        <v>8</v>
      </c>
      <c r="I565" s="206"/>
      <c r="J565" s="206"/>
      <c r="K565" s="206"/>
      <c r="L565" s="211"/>
      <c r="M565" s="212"/>
      <c r="N565" s="213"/>
      <c r="O565" s="213"/>
      <c r="P565" s="213"/>
      <c r="Q565" s="213"/>
      <c r="R565" s="213"/>
      <c r="S565" s="213"/>
      <c r="T565" s="214"/>
      <c r="AT565" s="215" t="s">
        <v>145</v>
      </c>
      <c r="AU565" s="215" t="s">
        <v>94</v>
      </c>
      <c r="AV565" s="11" t="s">
        <v>94</v>
      </c>
      <c r="AW565" s="11" t="s">
        <v>35</v>
      </c>
      <c r="AX565" s="11" t="s">
        <v>82</v>
      </c>
      <c r="AY565" s="215" t="s">
        <v>136</v>
      </c>
    </row>
    <row r="566" s="1" customFormat="1" ht="16.5" customHeight="1">
      <c r="B566" s="34"/>
      <c r="C566" s="195" t="s">
        <v>1112</v>
      </c>
      <c r="D566" s="195" t="s">
        <v>138</v>
      </c>
      <c r="E566" s="196" t="s">
        <v>1113</v>
      </c>
      <c r="F566" s="197" t="s">
        <v>1114</v>
      </c>
      <c r="G566" s="198" t="s">
        <v>182</v>
      </c>
      <c r="H566" s="199">
        <v>19.300000000000001</v>
      </c>
      <c r="I566" s="200">
        <v>0</v>
      </c>
      <c r="J566" s="200">
        <f>ROUND(I566*H566,2)</f>
        <v>0</v>
      </c>
      <c r="K566" s="197" t="s">
        <v>142</v>
      </c>
      <c r="L566" s="36"/>
      <c r="M566" s="73" t="s">
        <v>1</v>
      </c>
      <c r="N566" s="201" t="s">
        <v>45</v>
      </c>
      <c r="O566" s="202">
        <v>0</v>
      </c>
      <c r="P566" s="202">
        <f>O566*H566</f>
        <v>0</v>
      </c>
      <c r="Q566" s="202">
        <v>8.0000000000000007E-05</v>
      </c>
      <c r="R566" s="202">
        <f>Q566*H566</f>
        <v>0.0015440000000000002</v>
      </c>
      <c r="S566" s="202">
        <v>0</v>
      </c>
      <c r="T566" s="203">
        <f>S566*H566</f>
        <v>0</v>
      </c>
      <c r="AR566" s="16" t="s">
        <v>143</v>
      </c>
      <c r="AT566" s="16" t="s">
        <v>138</v>
      </c>
      <c r="AU566" s="16" t="s">
        <v>94</v>
      </c>
      <c r="AY566" s="16" t="s">
        <v>136</v>
      </c>
      <c r="BE566" s="204">
        <f>IF(N566="základní",J566,0)</f>
        <v>0</v>
      </c>
      <c r="BF566" s="204">
        <f>IF(N566="snížená",J566,0)</f>
        <v>0</v>
      </c>
      <c r="BG566" s="204">
        <f>IF(N566="zákl. přenesená",J566,0)</f>
        <v>0</v>
      </c>
      <c r="BH566" s="204">
        <f>IF(N566="sníž. přenesená",J566,0)</f>
        <v>0</v>
      </c>
      <c r="BI566" s="204">
        <f>IF(N566="nulová",J566,0)</f>
        <v>0</v>
      </c>
      <c r="BJ566" s="16" t="s">
        <v>82</v>
      </c>
      <c r="BK566" s="204">
        <f>ROUND(I566*H566,2)</f>
        <v>0</v>
      </c>
      <c r="BL566" s="16" t="s">
        <v>143</v>
      </c>
      <c r="BM566" s="16" t="s">
        <v>1115</v>
      </c>
    </row>
    <row r="567" s="1" customFormat="1">
      <c r="B567" s="34"/>
      <c r="C567" s="35"/>
      <c r="D567" s="207" t="s">
        <v>151</v>
      </c>
      <c r="E567" s="35"/>
      <c r="F567" s="216" t="s">
        <v>1116</v>
      </c>
      <c r="G567" s="35"/>
      <c r="H567" s="35"/>
      <c r="I567" s="35"/>
      <c r="J567" s="35"/>
      <c r="K567" s="35"/>
      <c r="L567" s="36"/>
      <c r="M567" s="217"/>
      <c r="N567" s="75"/>
      <c r="O567" s="75"/>
      <c r="P567" s="75"/>
      <c r="Q567" s="75"/>
      <c r="R567" s="75"/>
      <c r="S567" s="75"/>
      <c r="T567" s="76"/>
      <c r="AT567" s="16" t="s">
        <v>151</v>
      </c>
      <c r="AU567" s="16" t="s">
        <v>94</v>
      </c>
    </row>
    <row r="568" s="11" customFormat="1">
      <c r="B568" s="205"/>
      <c r="C568" s="206"/>
      <c r="D568" s="207" t="s">
        <v>145</v>
      </c>
      <c r="E568" s="208" t="s">
        <v>1</v>
      </c>
      <c r="F568" s="209" t="s">
        <v>1117</v>
      </c>
      <c r="G568" s="206"/>
      <c r="H568" s="210">
        <v>9.8000000000000007</v>
      </c>
      <c r="I568" s="206"/>
      <c r="J568" s="206"/>
      <c r="K568" s="206"/>
      <c r="L568" s="211"/>
      <c r="M568" s="212"/>
      <c r="N568" s="213"/>
      <c r="O568" s="213"/>
      <c r="P568" s="213"/>
      <c r="Q568" s="213"/>
      <c r="R568" s="213"/>
      <c r="S568" s="213"/>
      <c r="T568" s="214"/>
      <c r="AT568" s="215" t="s">
        <v>145</v>
      </c>
      <c r="AU568" s="215" t="s">
        <v>94</v>
      </c>
      <c r="AV568" s="11" t="s">
        <v>94</v>
      </c>
      <c r="AW568" s="11" t="s">
        <v>35</v>
      </c>
      <c r="AX568" s="11" t="s">
        <v>74</v>
      </c>
      <c r="AY568" s="215" t="s">
        <v>136</v>
      </c>
    </row>
    <row r="569" s="11" customFormat="1">
      <c r="B569" s="205"/>
      <c r="C569" s="206"/>
      <c r="D569" s="207" t="s">
        <v>145</v>
      </c>
      <c r="E569" s="208" t="s">
        <v>1</v>
      </c>
      <c r="F569" s="209" t="s">
        <v>1118</v>
      </c>
      <c r="G569" s="206"/>
      <c r="H569" s="210">
        <v>9.5</v>
      </c>
      <c r="I569" s="206"/>
      <c r="J569" s="206"/>
      <c r="K569" s="206"/>
      <c r="L569" s="211"/>
      <c r="M569" s="212"/>
      <c r="N569" s="213"/>
      <c r="O569" s="213"/>
      <c r="P569" s="213"/>
      <c r="Q569" s="213"/>
      <c r="R569" s="213"/>
      <c r="S569" s="213"/>
      <c r="T569" s="214"/>
      <c r="AT569" s="215" t="s">
        <v>145</v>
      </c>
      <c r="AU569" s="215" t="s">
        <v>94</v>
      </c>
      <c r="AV569" s="11" t="s">
        <v>94</v>
      </c>
      <c r="AW569" s="11" t="s">
        <v>35</v>
      </c>
      <c r="AX569" s="11" t="s">
        <v>74</v>
      </c>
      <c r="AY569" s="215" t="s">
        <v>136</v>
      </c>
    </row>
    <row r="570" s="12" customFormat="1">
      <c r="B570" s="221"/>
      <c r="C570" s="222"/>
      <c r="D570" s="207" t="s">
        <v>145</v>
      </c>
      <c r="E570" s="223" t="s">
        <v>1</v>
      </c>
      <c r="F570" s="224" t="s">
        <v>214</v>
      </c>
      <c r="G570" s="222"/>
      <c r="H570" s="225">
        <v>19.300000000000001</v>
      </c>
      <c r="I570" s="222"/>
      <c r="J570" s="222"/>
      <c r="K570" s="222"/>
      <c r="L570" s="226"/>
      <c r="M570" s="227"/>
      <c r="N570" s="228"/>
      <c r="O570" s="228"/>
      <c r="P570" s="228"/>
      <c r="Q570" s="228"/>
      <c r="R570" s="228"/>
      <c r="S570" s="228"/>
      <c r="T570" s="229"/>
      <c r="AT570" s="230" t="s">
        <v>145</v>
      </c>
      <c r="AU570" s="230" t="s">
        <v>94</v>
      </c>
      <c r="AV570" s="12" t="s">
        <v>143</v>
      </c>
      <c r="AW570" s="12" t="s">
        <v>35</v>
      </c>
      <c r="AX570" s="12" t="s">
        <v>82</v>
      </c>
      <c r="AY570" s="230" t="s">
        <v>136</v>
      </c>
    </row>
    <row r="571" s="1" customFormat="1" ht="16.5" customHeight="1">
      <c r="B571" s="34"/>
      <c r="C571" s="195" t="s">
        <v>1119</v>
      </c>
      <c r="D571" s="195" t="s">
        <v>138</v>
      </c>
      <c r="E571" s="196" t="s">
        <v>1120</v>
      </c>
      <c r="F571" s="197" t="s">
        <v>1121</v>
      </c>
      <c r="G571" s="198" t="s">
        <v>157</v>
      </c>
      <c r="H571" s="199">
        <v>0.47999999999999998</v>
      </c>
      <c r="I571" s="200">
        <v>0</v>
      </c>
      <c r="J571" s="200">
        <f>ROUND(I571*H571,2)</f>
        <v>0</v>
      </c>
      <c r="K571" s="197" t="s">
        <v>142</v>
      </c>
      <c r="L571" s="36"/>
      <c r="M571" s="73" t="s">
        <v>1</v>
      </c>
      <c r="N571" s="201" t="s">
        <v>45</v>
      </c>
      <c r="O571" s="202">
        <v>0</v>
      </c>
      <c r="P571" s="202">
        <f>O571*H571</f>
        <v>0</v>
      </c>
      <c r="Q571" s="202">
        <v>0.50426000000000004</v>
      </c>
      <c r="R571" s="202">
        <f>Q571*H571</f>
        <v>0.2420448</v>
      </c>
      <c r="S571" s="202">
        <v>0</v>
      </c>
      <c r="T571" s="203">
        <f>S571*H571</f>
        <v>0</v>
      </c>
      <c r="AR571" s="16" t="s">
        <v>143</v>
      </c>
      <c r="AT571" s="16" t="s">
        <v>138</v>
      </c>
      <c r="AU571" s="16" t="s">
        <v>94</v>
      </c>
      <c r="AY571" s="16" t="s">
        <v>136</v>
      </c>
      <c r="BE571" s="204">
        <f>IF(N571="základní",J571,0)</f>
        <v>0</v>
      </c>
      <c r="BF571" s="204">
        <f>IF(N571="snížená",J571,0)</f>
        <v>0</v>
      </c>
      <c r="BG571" s="204">
        <f>IF(N571="zákl. přenesená",J571,0)</f>
        <v>0</v>
      </c>
      <c r="BH571" s="204">
        <f>IF(N571="sníž. přenesená",J571,0)</f>
        <v>0</v>
      </c>
      <c r="BI571" s="204">
        <f>IF(N571="nulová",J571,0)</f>
        <v>0</v>
      </c>
      <c r="BJ571" s="16" t="s">
        <v>82</v>
      </c>
      <c r="BK571" s="204">
        <f>ROUND(I571*H571,2)</f>
        <v>0</v>
      </c>
      <c r="BL571" s="16" t="s">
        <v>143</v>
      </c>
      <c r="BM571" s="16" t="s">
        <v>1122</v>
      </c>
    </row>
    <row r="572" s="1" customFormat="1">
      <c r="B572" s="34"/>
      <c r="C572" s="35"/>
      <c r="D572" s="207" t="s">
        <v>151</v>
      </c>
      <c r="E572" s="35"/>
      <c r="F572" s="216" t="s">
        <v>1123</v>
      </c>
      <c r="G572" s="35"/>
      <c r="H572" s="35"/>
      <c r="I572" s="35"/>
      <c r="J572" s="35"/>
      <c r="K572" s="35"/>
      <c r="L572" s="36"/>
      <c r="M572" s="217"/>
      <c r="N572" s="75"/>
      <c r="O572" s="75"/>
      <c r="P572" s="75"/>
      <c r="Q572" s="75"/>
      <c r="R572" s="75"/>
      <c r="S572" s="75"/>
      <c r="T572" s="76"/>
      <c r="AT572" s="16" t="s">
        <v>151</v>
      </c>
      <c r="AU572" s="16" t="s">
        <v>94</v>
      </c>
    </row>
    <row r="573" s="11" customFormat="1">
      <c r="B573" s="205"/>
      <c r="C573" s="206"/>
      <c r="D573" s="207" t="s">
        <v>145</v>
      </c>
      <c r="E573" s="208" t="s">
        <v>1</v>
      </c>
      <c r="F573" s="209" t="s">
        <v>1124</v>
      </c>
      <c r="G573" s="206"/>
      <c r="H573" s="210">
        <v>0.47999999999999998</v>
      </c>
      <c r="I573" s="206"/>
      <c r="J573" s="206"/>
      <c r="K573" s="206"/>
      <c r="L573" s="211"/>
      <c r="M573" s="212"/>
      <c r="N573" s="213"/>
      <c r="O573" s="213"/>
      <c r="P573" s="213"/>
      <c r="Q573" s="213"/>
      <c r="R573" s="213"/>
      <c r="S573" s="213"/>
      <c r="T573" s="214"/>
      <c r="AT573" s="215" t="s">
        <v>145</v>
      </c>
      <c r="AU573" s="215" t="s">
        <v>94</v>
      </c>
      <c r="AV573" s="11" t="s">
        <v>94</v>
      </c>
      <c r="AW573" s="11" t="s">
        <v>35</v>
      </c>
      <c r="AX573" s="11" t="s">
        <v>82</v>
      </c>
      <c r="AY573" s="215" t="s">
        <v>136</v>
      </c>
    </row>
    <row r="574" s="1" customFormat="1" ht="16.5" customHeight="1">
      <c r="B574" s="34"/>
      <c r="C574" s="245" t="s">
        <v>1125</v>
      </c>
      <c r="D574" s="245" t="s">
        <v>440</v>
      </c>
      <c r="E574" s="246" t="s">
        <v>1126</v>
      </c>
      <c r="F574" s="247" t="s">
        <v>1127</v>
      </c>
      <c r="G574" s="248" t="s">
        <v>174</v>
      </c>
      <c r="H574" s="249">
        <v>1.248</v>
      </c>
      <c r="I574" s="250">
        <v>0</v>
      </c>
      <c r="J574" s="250">
        <f>ROUND(I574*H574,2)</f>
        <v>0</v>
      </c>
      <c r="K574" s="247" t="s">
        <v>142</v>
      </c>
      <c r="L574" s="251"/>
      <c r="M574" s="252" t="s">
        <v>1</v>
      </c>
      <c r="N574" s="253" t="s">
        <v>45</v>
      </c>
      <c r="O574" s="202">
        <v>0</v>
      </c>
      <c r="P574" s="202">
        <f>O574*H574</f>
        <v>0</v>
      </c>
      <c r="Q574" s="202">
        <v>1</v>
      </c>
      <c r="R574" s="202">
        <f>Q574*H574</f>
        <v>1.248</v>
      </c>
      <c r="S574" s="202">
        <v>0</v>
      </c>
      <c r="T574" s="203">
        <f>S574*H574</f>
        <v>0</v>
      </c>
      <c r="AR574" s="16" t="s">
        <v>187</v>
      </c>
      <c r="AT574" s="16" t="s">
        <v>440</v>
      </c>
      <c r="AU574" s="16" t="s">
        <v>94</v>
      </c>
      <c r="AY574" s="16" t="s">
        <v>136</v>
      </c>
      <c r="BE574" s="204">
        <f>IF(N574="základní",J574,0)</f>
        <v>0</v>
      </c>
      <c r="BF574" s="204">
        <f>IF(N574="snížená",J574,0)</f>
        <v>0</v>
      </c>
      <c r="BG574" s="204">
        <f>IF(N574="zákl. přenesená",J574,0)</f>
        <v>0</v>
      </c>
      <c r="BH574" s="204">
        <f>IF(N574="sníž. přenesená",J574,0)</f>
        <v>0</v>
      </c>
      <c r="BI574" s="204">
        <f>IF(N574="nulová",J574,0)</f>
        <v>0</v>
      </c>
      <c r="BJ574" s="16" t="s">
        <v>82</v>
      </c>
      <c r="BK574" s="204">
        <f>ROUND(I574*H574,2)</f>
        <v>0</v>
      </c>
      <c r="BL574" s="16" t="s">
        <v>143</v>
      </c>
      <c r="BM574" s="16" t="s">
        <v>1128</v>
      </c>
    </row>
    <row r="575" s="1" customFormat="1">
      <c r="B575" s="34"/>
      <c r="C575" s="35"/>
      <c r="D575" s="207" t="s">
        <v>151</v>
      </c>
      <c r="E575" s="35"/>
      <c r="F575" s="216" t="s">
        <v>1129</v>
      </c>
      <c r="G575" s="35"/>
      <c r="H575" s="35"/>
      <c r="I575" s="35"/>
      <c r="J575" s="35"/>
      <c r="K575" s="35"/>
      <c r="L575" s="36"/>
      <c r="M575" s="217"/>
      <c r="N575" s="75"/>
      <c r="O575" s="75"/>
      <c r="P575" s="75"/>
      <c r="Q575" s="75"/>
      <c r="R575" s="75"/>
      <c r="S575" s="75"/>
      <c r="T575" s="76"/>
      <c r="AT575" s="16" t="s">
        <v>151</v>
      </c>
      <c r="AU575" s="16" t="s">
        <v>94</v>
      </c>
    </row>
    <row r="576" s="11" customFormat="1">
      <c r="B576" s="205"/>
      <c r="C576" s="206"/>
      <c r="D576" s="207" t="s">
        <v>145</v>
      </c>
      <c r="E576" s="206"/>
      <c r="F576" s="209" t="s">
        <v>1130</v>
      </c>
      <c r="G576" s="206"/>
      <c r="H576" s="210">
        <v>1.248</v>
      </c>
      <c r="I576" s="206"/>
      <c r="J576" s="206"/>
      <c r="K576" s="206"/>
      <c r="L576" s="211"/>
      <c r="M576" s="212"/>
      <c r="N576" s="213"/>
      <c r="O576" s="213"/>
      <c r="P576" s="213"/>
      <c r="Q576" s="213"/>
      <c r="R576" s="213"/>
      <c r="S576" s="213"/>
      <c r="T576" s="214"/>
      <c r="AT576" s="215" t="s">
        <v>145</v>
      </c>
      <c r="AU576" s="215" t="s">
        <v>94</v>
      </c>
      <c r="AV576" s="11" t="s">
        <v>94</v>
      </c>
      <c r="AW576" s="11" t="s">
        <v>4</v>
      </c>
      <c r="AX576" s="11" t="s">
        <v>82</v>
      </c>
      <c r="AY576" s="215" t="s">
        <v>136</v>
      </c>
    </row>
    <row r="577" s="10" customFormat="1" ht="22.8" customHeight="1">
      <c r="B577" s="180"/>
      <c r="C577" s="181"/>
      <c r="D577" s="182" t="s">
        <v>73</v>
      </c>
      <c r="E577" s="193" t="s">
        <v>185</v>
      </c>
      <c r="F577" s="193" t="s">
        <v>186</v>
      </c>
      <c r="G577" s="181"/>
      <c r="H577" s="181"/>
      <c r="I577" s="181"/>
      <c r="J577" s="194">
        <f>BK577</f>
        <v>0</v>
      </c>
      <c r="K577" s="181"/>
      <c r="L577" s="185"/>
      <c r="M577" s="186"/>
      <c r="N577" s="187"/>
      <c r="O577" s="187"/>
      <c r="P577" s="188">
        <f>SUM(P578:P610)</f>
        <v>0</v>
      </c>
      <c r="Q577" s="187"/>
      <c r="R577" s="188">
        <f>SUM(R578:R610)</f>
        <v>0</v>
      </c>
      <c r="S577" s="187"/>
      <c r="T577" s="189">
        <f>SUM(T578:T610)</f>
        <v>0</v>
      </c>
      <c r="AR577" s="190" t="s">
        <v>82</v>
      </c>
      <c r="AT577" s="191" t="s">
        <v>73</v>
      </c>
      <c r="AU577" s="191" t="s">
        <v>82</v>
      </c>
      <c r="AY577" s="190" t="s">
        <v>136</v>
      </c>
      <c r="BK577" s="192">
        <f>SUM(BK578:BK610)</f>
        <v>0</v>
      </c>
    </row>
    <row r="578" s="1" customFormat="1" ht="16.5" customHeight="1">
      <c r="B578" s="34"/>
      <c r="C578" s="195" t="s">
        <v>1131</v>
      </c>
      <c r="D578" s="195" t="s">
        <v>138</v>
      </c>
      <c r="E578" s="196" t="s">
        <v>1132</v>
      </c>
      <c r="F578" s="197" t="s">
        <v>1133</v>
      </c>
      <c r="G578" s="198" t="s">
        <v>174</v>
      </c>
      <c r="H578" s="199">
        <v>124.652</v>
      </c>
      <c r="I578" s="200">
        <v>0</v>
      </c>
      <c r="J578" s="200">
        <f>ROUND(I578*H578,2)</f>
        <v>0</v>
      </c>
      <c r="K578" s="197" t="s">
        <v>142</v>
      </c>
      <c r="L578" s="36"/>
      <c r="M578" s="73" t="s">
        <v>1</v>
      </c>
      <c r="N578" s="201" t="s">
        <v>45</v>
      </c>
      <c r="O578" s="202">
        <v>0</v>
      </c>
      <c r="P578" s="202">
        <f>O578*H578</f>
        <v>0</v>
      </c>
      <c r="Q578" s="202">
        <v>0</v>
      </c>
      <c r="R578" s="202">
        <f>Q578*H578</f>
        <v>0</v>
      </c>
      <c r="S578" s="202">
        <v>0</v>
      </c>
      <c r="T578" s="203">
        <f>S578*H578</f>
        <v>0</v>
      </c>
      <c r="AR578" s="16" t="s">
        <v>143</v>
      </c>
      <c r="AT578" s="16" t="s">
        <v>138</v>
      </c>
      <c r="AU578" s="16" t="s">
        <v>94</v>
      </c>
      <c r="AY578" s="16" t="s">
        <v>136</v>
      </c>
      <c r="BE578" s="204">
        <f>IF(N578="základní",J578,0)</f>
        <v>0</v>
      </c>
      <c r="BF578" s="204">
        <f>IF(N578="snížená",J578,0)</f>
        <v>0</v>
      </c>
      <c r="BG578" s="204">
        <f>IF(N578="zákl. přenesená",J578,0)</f>
        <v>0</v>
      </c>
      <c r="BH578" s="204">
        <f>IF(N578="sníž. přenesená",J578,0)</f>
        <v>0</v>
      </c>
      <c r="BI578" s="204">
        <f>IF(N578="nulová",J578,0)</f>
        <v>0</v>
      </c>
      <c r="BJ578" s="16" t="s">
        <v>82</v>
      </c>
      <c r="BK578" s="204">
        <f>ROUND(I578*H578,2)</f>
        <v>0</v>
      </c>
      <c r="BL578" s="16" t="s">
        <v>143</v>
      </c>
      <c r="BM578" s="16" t="s">
        <v>1134</v>
      </c>
    </row>
    <row r="579" s="13" customFormat="1">
      <c r="B579" s="236"/>
      <c r="C579" s="237"/>
      <c r="D579" s="207" t="s">
        <v>145</v>
      </c>
      <c r="E579" s="238" t="s">
        <v>1</v>
      </c>
      <c r="F579" s="239" t="s">
        <v>1135</v>
      </c>
      <c r="G579" s="237"/>
      <c r="H579" s="238" t="s">
        <v>1</v>
      </c>
      <c r="I579" s="237"/>
      <c r="J579" s="237"/>
      <c r="K579" s="237"/>
      <c r="L579" s="240"/>
      <c r="M579" s="241"/>
      <c r="N579" s="242"/>
      <c r="O579" s="242"/>
      <c r="P579" s="242"/>
      <c r="Q579" s="242"/>
      <c r="R579" s="242"/>
      <c r="S579" s="242"/>
      <c r="T579" s="243"/>
      <c r="AT579" s="244" t="s">
        <v>145</v>
      </c>
      <c r="AU579" s="244" t="s">
        <v>94</v>
      </c>
      <c r="AV579" s="13" t="s">
        <v>82</v>
      </c>
      <c r="AW579" s="13" t="s">
        <v>35</v>
      </c>
      <c r="AX579" s="13" t="s">
        <v>74</v>
      </c>
      <c r="AY579" s="244" t="s">
        <v>136</v>
      </c>
    </row>
    <row r="580" s="11" customFormat="1">
      <c r="B580" s="205"/>
      <c r="C580" s="206"/>
      <c r="D580" s="207" t="s">
        <v>145</v>
      </c>
      <c r="E580" s="208" t="s">
        <v>1</v>
      </c>
      <c r="F580" s="209" t="s">
        <v>1136</v>
      </c>
      <c r="G580" s="206"/>
      <c r="H580" s="210">
        <v>35.856000000000002</v>
      </c>
      <c r="I580" s="206"/>
      <c r="J580" s="206"/>
      <c r="K580" s="206"/>
      <c r="L580" s="211"/>
      <c r="M580" s="212"/>
      <c r="N580" s="213"/>
      <c r="O580" s="213"/>
      <c r="P580" s="213"/>
      <c r="Q580" s="213"/>
      <c r="R580" s="213"/>
      <c r="S580" s="213"/>
      <c r="T580" s="214"/>
      <c r="AT580" s="215" t="s">
        <v>145</v>
      </c>
      <c r="AU580" s="215" t="s">
        <v>94</v>
      </c>
      <c r="AV580" s="11" t="s">
        <v>94</v>
      </c>
      <c r="AW580" s="11" t="s">
        <v>35</v>
      </c>
      <c r="AX580" s="11" t="s">
        <v>74</v>
      </c>
      <c r="AY580" s="215" t="s">
        <v>136</v>
      </c>
    </row>
    <row r="581" s="11" customFormat="1">
      <c r="B581" s="205"/>
      <c r="C581" s="206"/>
      <c r="D581" s="207" t="s">
        <v>145</v>
      </c>
      <c r="E581" s="208" t="s">
        <v>1</v>
      </c>
      <c r="F581" s="209" t="s">
        <v>1137</v>
      </c>
      <c r="G581" s="206"/>
      <c r="H581" s="210">
        <v>88.796000000000006</v>
      </c>
      <c r="I581" s="206"/>
      <c r="J581" s="206"/>
      <c r="K581" s="206"/>
      <c r="L581" s="211"/>
      <c r="M581" s="212"/>
      <c r="N581" s="213"/>
      <c r="O581" s="213"/>
      <c r="P581" s="213"/>
      <c r="Q581" s="213"/>
      <c r="R581" s="213"/>
      <c r="S581" s="213"/>
      <c r="T581" s="214"/>
      <c r="AT581" s="215" t="s">
        <v>145</v>
      </c>
      <c r="AU581" s="215" t="s">
        <v>94</v>
      </c>
      <c r="AV581" s="11" t="s">
        <v>94</v>
      </c>
      <c r="AW581" s="11" t="s">
        <v>35</v>
      </c>
      <c r="AX581" s="11" t="s">
        <v>74</v>
      </c>
      <c r="AY581" s="215" t="s">
        <v>136</v>
      </c>
    </row>
    <row r="582" s="12" customFormat="1">
      <c r="B582" s="221"/>
      <c r="C582" s="222"/>
      <c r="D582" s="207" t="s">
        <v>145</v>
      </c>
      <c r="E582" s="223" t="s">
        <v>1</v>
      </c>
      <c r="F582" s="224" t="s">
        <v>214</v>
      </c>
      <c r="G582" s="222"/>
      <c r="H582" s="225">
        <v>124.65200000000002</v>
      </c>
      <c r="I582" s="222"/>
      <c r="J582" s="222"/>
      <c r="K582" s="222"/>
      <c r="L582" s="226"/>
      <c r="M582" s="227"/>
      <c r="N582" s="228"/>
      <c r="O582" s="228"/>
      <c r="P582" s="228"/>
      <c r="Q582" s="228"/>
      <c r="R582" s="228"/>
      <c r="S582" s="228"/>
      <c r="T582" s="229"/>
      <c r="AT582" s="230" t="s">
        <v>145</v>
      </c>
      <c r="AU582" s="230" t="s">
        <v>94</v>
      </c>
      <c r="AV582" s="12" t="s">
        <v>143</v>
      </c>
      <c r="AW582" s="12" t="s">
        <v>35</v>
      </c>
      <c r="AX582" s="12" t="s">
        <v>82</v>
      </c>
      <c r="AY582" s="230" t="s">
        <v>136</v>
      </c>
    </row>
    <row r="583" s="1" customFormat="1" ht="16.5" customHeight="1">
      <c r="B583" s="34"/>
      <c r="C583" s="195" t="s">
        <v>1138</v>
      </c>
      <c r="D583" s="195" t="s">
        <v>138</v>
      </c>
      <c r="E583" s="196" t="s">
        <v>188</v>
      </c>
      <c r="F583" s="197" t="s">
        <v>189</v>
      </c>
      <c r="G583" s="198" t="s">
        <v>174</v>
      </c>
      <c r="H583" s="199">
        <v>338.86200000000002</v>
      </c>
      <c r="I583" s="200">
        <v>0</v>
      </c>
      <c r="J583" s="200">
        <f>ROUND(I583*H583,2)</f>
        <v>0</v>
      </c>
      <c r="K583" s="197" t="s">
        <v>142</v>
      </c>
      <c r="L583" s="36"/>
      <c r="M583" s="73" t="s">
        <v>1</v>
      </c>
      <c r="N583" s="201" t="s">
        <v>45</v>
      </c>
      <c r="O583" s="202">
        <v>0</v>
      </c>
      <c r="P583" s="202">
        <f>O583*H583</f>
        <v>0</v>
      </c>
      <c r="Q583" s="202">
        <v>0</v>
      </c>
      <c r="R583" s="202">
        <f>Q583*H583</f>
        <v>0</v>
      </c>
      <c r="S583" s="202">
        <v>0</v>
      </c>
      <c r="T583" s="203">
        <f>S583*H583</f>
        <v>0</v>
      </c>
      <c r="AR583" s="16" t="s">
        <v>143</v>
      </c>
      <c r="AT583" s="16" t="s">
        <v>138</v>
      </c>
      <c r="AU583" s="16" t="s">
        <v>94</v>
      </c>
      <c r="AY583" s="16" t="s">
        <v>136</v>
      </c>
      <c r="BE583" s="204">
        <f>IF(N583="základní",J583,0)</f>
        <v>0</v>
      </c>
      <c r="BF583" s="204">
        <f>IF(N583="snížená",J583,0)</f>
        <v>0</v>
      </c>
      <c r="BG583" s="204">
        <f>IF(N583="zákl. přenesená",J583,0)</f>
        <v>0</v>
      </c>
      <c r="BH583" s="204">
        <f>IF(N583="sníž. přenesená",J583,0)</f>
        <v>0</v>
      </c>
      <c r="BI583" s="204">
        <f>IF(N583="nulová",J583,0)</f>
        <v>0</v>
      </c>
      <c r="BJ583" s="16" t="s">
        <v>82</v>
      </c>
      <c r="BK583" s="204">
        <f>ROUND(I583*H583,2)</f>
        <v>0</v>
      </c>
      <c r="BL583" s="16" t="s">
        <v>143</v>
      </c>
      <c r="BM583" s="16" t="s">
        <v>1139</v>
      </c>
    </row>
    <row r="584" s="1" customFormat="1">
      <c r="B584" s="34"/>
      <c r="C584" s="35"/>
      <c r="D584" s="207" t="s">
        <v>151</v>
      </c>
      <c r="E584" s="35"/>
      <c r="F584" s="216" t="s">
        <v>1140</v>
      </c>
      <c r="G584" s="35"/>
      <c r="H584" s="35"/>
      <c r="I584" s="35"/>
      <c r="J584" s="35"/>
      <c r="K584" s="35"/>
      <c r="L584" s="36"/>
      <c r="M584" s="217"/>
      <c r="N584" s="75"/>
      <c r="O584" s="75"/>
      <c r="P584" s="75"/>
      <c r="Q584" s="75"/>
      <c r="R584" s="75"/>
      <c r="S584" s="75"/>
      <c r="T584" s="76"/>
      <c r="AT584" s="16" t="s">
        <v>151</v>
      </c>
      <c r="AU584" s="16" t="s">
        <v>94</v>
      </c>
    </row>
    <row r="585" s="11" customFormat="1">
      <c r="B585" s="205"/>
      <c r="C585" s="206"/>
      <c r="D585" s="207" t="s">
        <v>145</v>
      </c>
      <c r="E585" s="208" t="s">
        <v>1</v>
      </c>
      <c r="F585" s="209" t="s">
        <v>1141</v>
      </c>
      <c r="G585" s="206"/>
      <c r="H585" s="210">
        <v>141.64099999999999</v>
      </c>
      <c r="I585" s="206"/>
      <c r="J585" s="206"/>
      <c r="K585" s="206"/>
      <c r="L585" s="211"/>
      <c r="M585" s="212"/>
      <c r="N585" s="213"/>
      <c r="O585" s="213"/>
      <c r="P585" s="213"/>
      <c r="Q585" s="213"/>
      <c r="R585" s="213"/>
      <c r="S585" s="213"/>
      <c r="T585" s="214"/>
      <c r="AT585" s="215" t="s">
        <v>145</v>
      </c>
      <c r="AU585" s="215" t="s">
        <v>94</v>
      </c>
      <c r="AV585" s="11" t="s">
        <v>94</v>
      </c>
      <c r="AW585" s="11" t="s">
        <v>35</v>
      </c>
      <c r="AX585" s="11" t="s">
        <v>74</v>
      </c>
      <c r="AY585" s="215" t="s">
        <v>136</v>
      </c>
    </row>
    <row r="586" s="11" customFormat="1">
      <c r="B586" s="205"/>
      <c r="C586" s="206"/>
      <c r="D586" s="207" t="s">
        <v>145</v>
      </c>
      <c r="E586" s="208" t="s">
        <v>1</v>
      </c>
      <c r="F586" s="209" t="s">
        <v>1142</v>
      </c>
      <c r="G586" s="206"/>
      <c r="H586" s="210">
        <v>197.221</v>
      </c>
      <c r="I586" s="206"/>
      <c r="J586" s="206"/>
      <c r="K586" s="206"/>
      <c r="L586" s="211"/>
      <c r="M586" s="212"/>
      <c r="N586" s="213"/>
      <c r="O586" s="213"/>
      <c r="P586" s="213"/>
      <c r="Q586" s="213"/>
      <c r="R586" s="213"/>
      <c r="S586" s="213"/>
      <c r="T586" s="214"/>
      <c r="AT586" s="215" t="s">
        <v>145</v>
      </c>
      <c r="AU586" s="215" t="s">
        <v>94</v>
      </c>
      <c r="AV586" s="11" t="s">
        <v>94</v>
      </c>
      <c r="AW586" s="11" t="s">
        <v>35</v>
      </c>
      <c r="AX586" s="11" t="s">
        <v>74</v>
      </c>
      <c r="AY586" s="215" t="s">
        <v>136</v>
      </c>
    </row>
    <row r="587" s="12" customFormat="1">
      <c r="B587" s="221"/>
      <c r="C587" s="222"/>
      <c r="D587" s="207" t="s">
        <v>145</v>
      </c>
      <c r="E587" s="223" t="s">
        <v>1</v>
      </c>
      <c r="F587" s="224" t="s">
        <v>214</v>
      </c>
      <c r="G587" s="222"/>
      <c r="H587" s="225">
        <v>338.86199999999997</v>
      </c>
      <c r="I587" s="222"/>
      <c r="J587" s="222"/>
      <c r="K587" s="222"/>
      <c r="L587" s="226"/>
      <c r="M587" s="227"/>
      <c r="N587" s="228"/>
      <c r="O587" s="228"/>
      <c r="P587" s="228"/>
      <c r="Q587" s="228"/>
      <c r="R587" s="228"/>
      <c r="S587" s="228"/>
      <c r="T587" s="229"/>
      <c r="AT587" s="230" t="s">
        <v>145</v>
      </c>
      <c r="AU587" s="230" t="s">
        <v>94</v>
      </c>
      <c r="AV587" s="12" t="s">
        <v>143</v>
      </c>
      <c r="AW587" s="12" t="s">
        <v>35</v>
      </c>
      <c r="AX587" s="12" t="s">
        <v>82</v>
      </c>
      <c r="AY587" s="230" t="s">
        <v>136</v>
      </c>
    </row>
    <row r="588" s="1" customFormat="1" ht="16.5" customHeight="1">
      <c r="B588" s="34"/>
      <c r="C588" s="195" t="s">
        <v>1143</v>
      </c>
      <c r="D588" s="195" t="s">
        <v>138</v>
      </c>
      <c r="E588" s="196" t="s">
        <v>192</v>
      </c>
      <c r="F588" s="197" t="s">
        <v>193</v>
      </c>
      <c r="G588" s="198" t="s">
        <v>174</v>
      </c>
      <c r="H588" s="199">
        <v>6438.3779999999997</v>
      </c>
      <c r="I588" s="200">
        <v>0</v>
      </c>
      <c r="J588" s="200">
        <f>ROUND(I588*H588,2)</f>
        <v>0</v>
      </c>
      <c r="K588" s="197" t="s">
        <v>142</v>
      </c>
      <c r="L588" s="36"/>
      <c r="M588" s="73" t="s">
        <v>1</v>
      </c>
      <c r="N588" s="201" t="s">
        <v>45</v>
      </c>
      <c r="O588" s="202">
        <v>0</v>
      </c>
      <c r="P588" s="202">
        <f>O588*H588</f>
        <v>0</v>
      </c>
      <c r="Q588" s="202">
        <v>0</v>
      </c>
      <c r="R588" s="202">
        <f>Q588*H588</f>
        <v>0</v>
      </c>
      <c r="S588" s="202">
        <v>0</v>
      </c>
      <c r="T588" s="203">
        <f>S588*H588</f>
        <v>0</v>
      </c>
      <c r="AR588" s="16" t="s">
        <v>143</v>
      </c>
      <c r="AT588" s="16" t="s">
        <v>138</v>
      </c>
      <c r="AU588" s="16" t="s">
        <v>94</v>
      </c>
      <c r="AY588" s="16" t="s">
        <v>136</v>
      </c>
      <c r="BE588" s="204">
        <f>IF(N588="základní",J588,0)</f>
        <v>0</v>
      </c>
      <c r="BF588" s="204">
        <f>IF(N588="snížená",J588,0)</f>
        <v>0</v>
      </c>
      <c r="BG588" s="204">
        <f>IF(N588="zákl. přenesená",J588,0)</f>
        <v>0</v>
      </c>
      <c r="BH588" s="204">
        <f>IF(N588="sníž. přenesená",J588,0)</f>
        <v>0</v>
      </c>
      <c r="BI588" s="204">
        <f>IF(N588="nulová",J588,0)</f>
        <v>0</v>
      </c>
      <c r="BJ588" s="16" t="s">
        <v>82</v>
      </c>
      <c r="BK588" s="204">
        <f>ROUND(I588*H588,2)</f>
        <v>0</v>
      </c>
      <c r="BL588" s="16" t="s">
        <v>143</v>
      </c>
      <c r="BM588" s="16" t="s">
        <v>1144</v>
      </c>
    </row>
    <row r="589" s="1" customFormat="1">
      <c r="B589" s="34"/>
      <c r="C589" s="35"/>
      <c r="D589" s="207" t="s">
        <v>151</v>
      </c>
      <c r="E589" s="35"/>
      <c r="F589" s="216" t="s">
        <v>1145</v>
      </c>
      <c r="G589" s="35"/>
      <c r="H589" s="35"/>
      <c r="I589" s="35"/>
      <c r="J589" s="35"/>
      <c r="K589" s="35"/>
      <c r="L589" s="36"/>
      <c r="M589" s="217"/>
      <c r="N589" s="75"/>
      <c r="O589" s="75"/>
      <c r="P589" s="75"/>
      <c r="Q589" s="75"/>
      <c r="R589" s="75"/>
      <c r="S589" s="75"/>
      <c r="T589" s="76"/>
      <c r="AT589" s="16" t="s">
        <v>151</v>
      </c>
      <c r="AU589" s="16" t="s">
        <v>94</v>
      </c>
    </row>
    <row r="590" s="11" customFormat="1">
      <c r="B590" s="205"/>
      <c r="C590" s="206"/>
      <c r="D590" s="207" t="s">
        <v>145</v>
      </c>
      <c r="E590" s="206"/>
      <c r="F590" s="209" t="s">
        <v>1146</v>
      </c>
      <c r="G590" s="206"/>
      <c r="H590" s="210">
        <v>6438.3779999999997</v>
      </c>
      <c r="I590" s="206"/>
      <c r="J590" s="206"/>
      <c r="K590" s="206"/>
      <c r="L590" s="211"/>
      <c r="M590" s="212"/>
      <c r="N590" s="213"/>
      <c r="O590" s="213"/>
      <c r="P590" s="213"/>
      <c r="Q590" s="213"/>
      <c r="R590" s="213"/>
      <c r="S590" s="213"/>
      <c r="T590" s="214"/>
      <c r="AT590" s="215" t="s">
        <v>145</v>
      </c>
      <c r="AU590" s="215" t="s">
        <v>94</v>
      </c>
      <c r="AV590" s="11" t="s">
        <v>94</v>
      </c>
      <c r="AW590" s="11" t="s">
        <v>4</v>
      </c>
      <c r="AX590" s="11" t="s">
        <v>82</v>
      </c>
      <c r="AY590" s="215" t="s">
        <v>136</v>
      </c>
    </row>
    <row r="591" s="1" customFormat="1" ht="16.5" customHeight="1">
      <c r="B591" s="34"/>
      <c r="C591" s="195" t="s">
        <v>1147</v>
      </c>
      <c r="D591" s="195" t="s">
        <v>138</v>
      </c>
      <c r="E591" s="196" t="s">
        <v>1148</v>
      </c>
      <c r="F591" s="197" t="s">
        <v>1149</v>
      </c>
      <c r="G591" s="198" t="s">
        <v>174</v>
      </c>
      <c r="H591" s="199">
        <v>189.63</v>
      </c>
      <c r="I591" s="200">
        <v>0</v>
      </c>
      <c r="J591" s="200">
        <f>ROUND(I591*H591,2)</f>
        <v>0</v>
      </c>
      <c r="K591" s="197" t="s">
        <v>142</v>
      </c>
      <c r="L591" s="36"/>
      <c r="M591" s="73" t="s">
        <v>1</v>
      </c>
      <c r="N591" s="201" t="s">
        <v>45</v>
      </c>
      <c r="O591" s="202">
        <v>0</v>
      </c>
      <c r="P591" s="202">
        <f>O591*H591</f>
        <v>0</v>
      </c>
      <c r="Q591" s="202">
        <v>0</v>
      </c>
      <c r="R591" s="202">
        <f>Q591*H591</f>
        <v>0</v>
      </c>
      <c r="S591" s="202">
        <v>0</v>
      </c>
      <c r="T591" s="203">
        <f>S591*H591</f>
        <v>0</v>
      </c>
      <c r="AR591" s="16" t="s">
        <v>143</v>
      </c>
      <c r="AT591" s="16" t="s">
        <v>138</v>
      </c>
      <c r="AU591" s="16" t="s">
        <v>94</v>
      </c>
      <c r="AY591" s="16" t="s">
        <v>136</v>
      </c>
      <c r="BE591" s="204">
        <f>IF(N591="základní",J591,0)</f>
        <v>0</v>
      </c>
      <c r="BF591" s="204">
        <f>IF(N591="snížená",J591,0)</f>
        <v>0</v>
      </c>
      <c r="BG591" s="204">
        <f>IF(N591="zákl. přenesená",J591,0)</f>
        <v>0</v>
      </c>
      <c r="BH591" s="204">
        <f>IF(N591="sníž. přenesená",J591,0)</f>
        <v>0</v>
      </c>
      <c r="BI591" s="204">
        <f>IF(N591="nulová",J591,0)</f>
        <v>0</v>
      </c>
      <c r="BJ591" s="16" t="s">
        <v>82</v>
      </c>
      <c r="BK591" s="204">
        <f>ROUND(I591*H591,2)</f>
        <v>0</v>
      </c>
      <c r="BL591" s="16" t="s">
        <v>143</v>
      </c>
      <c r="BM591" s="16" t="s">
        <v>1150</v>
      </c>
    </row>
    <row r="592" s="13" customFormat="1">
      <c r="B592" s="236"/>
      <c r="C592" s="237"/>
      <c r="D592" s="207" t="s">
        <v>145</v>
      </c>
      <c r="E592" s="238" t="s">
        <v>1</v>
      </c>
      <c r="F592" s="239" t="s">
        <v>1135</v>
      </c>
      <c r="G592" s="237"/>
      <c r="H592" s="238" t="s">
        <v>1</v>
      </c>
      <c r="I592" s="237"/>
      <c r="J592" s="237"/>
      <c r="K592" s="237"/>
      <c r="L592" s="240"/>
      <c r="M592" s="241"/>
      <c r="N592" s="242"/>
      <c r="O592" s="242"/>
      <c r="P592" s="242"/>
      <c r="Q592" s="242"/>
      <c r="R592" s="242"/>
      <c r="S592" s="242"/>
      <c r="T592" s="243"/>
      <c r="AT592" s="244" t="s">
        <v>145</v>
      </c>
      <c r="AU592" s="244" t="s">
        <v>94</v>
      </c>
      <c r="AV592" s="13" t="s">
        <v>82</v>
      </c>
      <c r="AW592" s="13" t="s">
        <v>35</v>
      </c>
      <c r="AX592" s="13" t="s">
        <v>74</v>
      </c>
      <c r="AY592" s="244" t="s">
        <v>136</v>
      </c>
    </row>
    <row r="593" s="11" customFormat="1">
      <c r="B593" s="205"/>
      <c r="C593" s="206"/>
      <c r="D593" s="207" t="s">
        <v>145</v>
      </c>
      <c r="E593" s="208" t="s">
        <v>1</v>
      </c>
      <c r="F593" s="209" t="s">
        <v>1151</v>
      </c>
      <c r="G593" s="206"/>
      <c r="H593" s="210">
        <v>35.856000000000002</v>
      </c>
      <c r="I593" s="206"/>
      <c r="J593" s="206"/>
      <c r="K593" s="206"/>
      <c r="L593" s="211"/>
      <c r="M593" s="212"/>
      <c r="N593" s="213"/>
      <c r="O593" s="213"/>
      <c r="P593" s="213"/>
      <c r="Q593" s="213"/>
      <c r="R593" s="213"/>
      <c r="S593" s="213"/>
      <c r="T593" s="214"/>
      <c r="AT593" s="215" t="s">
        <v>145</v>
      </c>
      <c r="AU593" s="215" t="s">
        <v>94</v>
      </c>
      <c r="AV593" s="11" t="s">
        <v>94</v>
      </c>
      <c r="AW593" s="11" t="s">
        <v>35</v>
      </c>
      <c r="AX593" s="11" t="s">
        <v>74</v>
      </c>
      <c r="AY593" s="215" t="s">
        <v>136</v>
      </c>
    </row>
    <row r="594" s="11" customFormat="1">
      <c r="B594" s="205"/>
      <c r="C594" s="206"/>
      <c r="D594" s="207" t="s">
        <v>145</v>
      </c>
      <c r="E594" s="208" t="s">
        <v>1</v>
      </c>
      <c r="F594" s="209" t="s">
        <v>1152</v>
      </c>
      <c r="G594" s="206"/>
      <c r="H594" s="210">
        <v>64.977999999999994</v>
      </c>
      <c r="I594" s="206"/>
      <c r="J594" s="206"/>
      <c r="K594" s="206"/>
      <c r="L594" s="211"/>
      <c r="M594" s="212"/>
      <c r="N594" s="213"/>
      <c r="O594" s="213"/>
      <c r="P594" s="213"/>
      <c r="Q594" s="213"/>
      <c r="R594" s="213"/>
      <c r="S594" s="213"/>
      <c r="T594" s="214"/>
      <c r="AT594" s="215" t="s">
        <v>145</v>
      </c>
      <c r="AU594" s="215" t="s">
        <v>94</v>
      </c>
      <c r="AV594" s="11" t="s">
        <v>94</v>
      </c>
      <c r="AW594" s="11" t="s">
        <v>35</v>
      </c>
      <c r="AX594" s="11" t="s">
        <v>74</v>
      </c>
      <c r="AY594" s="215" t="s">
        <v>136</v>
      </c>
    </row>
    <row r="595" s="11" customFormat="1">
      <c r="B595" s="205"/>
      <c r="C595" s="206"/>
      <c r="D595" s="207" t="s">
        <v>145</v>
      </c>
      <c r="E595" s="208" t="s">
        <v>1</v>
      </c>
      <c r="F595" s="209" t="s">
        <v>1137</v>
      </c>
      <c r="G595" s="206"/>
      <c r="H595" s="210">
        <v>88.796000000000006</v>
      </c>
      <c r="I595" s="206"/>
      <c r="J595" s="206"/>
      <c r="K595" s="206"/>
      <c r="L595" s="211"/>
      <c r="M595" s="212"/>
      <c r="N595" s="213"/>
      <c r="O595" s="213"/>
      <c r="P595" s="213"/>
      <c r="Q595" s="213"/>
      <c r="R595" s="213"/>
      <c r="S595" s="213"/>
      <c r="T595" s="214"/>
      <c r="AT595" s="215" t="s">
        <v>145</v>
      </c>
      <c r="AU595" s="215" t="s">
        <v>94</v>
      </c>
      <c r="AV595" s="11" t="s">
        <v>94</v>
      </c>
      <c r="AW595" s="11" t="s">
        <v>35</v>
      </c>
      <c r="AX595" s="11" t="s">
        <v>74</v>
      </c>
      <c r="AY595" s="215" t="s">
        <v>136</v>
      </c>
    </row>
    <row r="596" s="12" customFormat="1">
      <c r="B596" s="221"/>
      <c r="C596" s="222"/>
      <c r="D596" s="207" t="s">
        <v>145</v>
      </c>
      <c r="E596" s="223" t="s">
        <v>1</v>
      </c>
      <c r="F596" s="224" t="s">
        <v>214</v>
      </c>
      <c r="G596" s="222"/>
      <c r="H596" s="225">
        <v>189.63</v>
      </c>
      <c r="I596" s="222"/>
      <c r="J596" s="222"/>
      <c r="K596" s="222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145</v>
      </c>
      <c r="AU596" s="230" t="s">
        <v>94</v>
      </c>
      <c r="AV596" s="12" t="s">
        <v>143</v>
      </c>
      <c r="AW596" s="12" t="s">
        <v>35</v>
      </c>
      <c r="AX596" s="12" t="s">
        <v>82</v>
      </c>
      <c r="AY596" s="230" t="s">
        <v>136</v>
      </c>
    </row>
    <row r="597" s="1" customFormat="1" ht="16.5" customHeight="1">
      <c r="B597" s="34"/>
      <c r="C597" s="195" t="s">
        <v>1153</v>
      </c>
      <c r="D597" s="195" t="s">
        <v>138</v>
      </c>
      <c r="E597" s="196" t="s">
        <v>1154</v>
      </c>
      <c r="F597" s="197" t="s">
        <v>1155</v>
      </c>
      <c r="G597" s="198" t="s">
        <v>174</v>
      </c>
      <c r="H597" s="199">
        <v>3602.9699999999998</v>
      </c>
      <c r="I597" s="200">
        <v>0</v>
      </c>
      <c r="J597" s="200">
        <f>ROUND(I597*H597,2)</f>
        <v>0</v>
      </c>
      <c r="K597" s="197" t="s">
        <v>142</v>
      </c>
      <c r="L597" s="36"/>
      <c r="M597" s="73" t="s">
        <v>1</v>
      </c>
      <c r="N597" s="201" t="s">
        <v>45</v>
      </c>
      <c r="O597" s="202">
        <v>0</v>
      </c>
      <c r="P597" s="202">
        <f>O597*H597</f>
        <v>0</v>
      </c>
      <c r="Q597" s="202">
        <v>0</v>
      </c>
      <c r="R597" s="202">
        <f>Q597*H597</f>
        <v>0</v>
      </c>
      <c r="S597" s="202">
        <v>0</v>
      </c>
      <c r="T597" s="203">
        <f>S597*H597</f>
        <v>0</v>
      </c>
      <c r="AR597" s="16" t="s">
        <v>143</v>
      </c>
      <c r="AT597" s="16" t="s">
        <v>138</v>
      </c>
      <c r="AU597" s="16" t="s">
        <v>94</v>
      </c>
      <c r="AY597" s="16" t="s">
        <v>136</v>
      </c>
      <c r="BE597" s="204">
        <f>IF(N597="základní",J597,0)</f>
        <v>0</v>
      </c>
      <c r="BF597" s="204">
        <f>IF(N597="snížená",J597,0)</f>
        <v>0</v>
      </c>
      <c r="BG597" s="204">
        <f>IF(N597="zákl. přenesená",J597,0)</f>
        <v>0</v>
      </c>
      <c r="BH597" s="204">
        <f>IF(N597="sníž. přenesená",J597,0)</f>
        <v>0</v>
      </c>
      <c r="BI597" s="204">
        <f>IF(N597="nulová",J597,0)</f>
        <v>0</v>
      </c>
      <c r="BJ597" s="16" t="s">
        <v>82</v>
      </c>
      <c r="BK597" s="204">
        <f>ROUND(I597*H597,2)</f>
        <v>0</v>
      </c>
      <c r="BL597" s="16" t="s">
        <v>143</v>
      </c>
      <c r="BM597" s="16" t="s">
        <v>1156</v>
      </c>
    </row>
    <row r="598" s="1" customFormat="1">
      <c r="B598" s="34"/>
      <c r="C598" s="35"/>
      <c r="D598" s="207" t="s">
        <v>151</v>
      </c>
      <c r="E598" s="35"/>
      <c r="F598" s="216" t="s">
        <v>1145</v>
      </c>
      <c r="G598" s="35"/>
      <c r="H598" s="35"/>
      <c r="I598" s="35"/>
      <c r="J598" s="35"/>
      <c r="K598" s="35"/>
      <c r="L598" s="36"/>
      <c r="M598" s="217"/>
      <c r="N598" s="75"/>
      <c r="O598" s="75"/>
      <c r="P598" s="75"/>
      <c r="Q598" s="75"/>
      <c r="R598" s="75"/>
      <c r="S598" s="75"/>
      <c r="T598" s="76"/>
      <c r="AT598" s="16" t="s">
        <v>151</v>
      </c>
      <c r="AU598" s="16" t="s">
        <v>94</v>
      </c>
    </row>
    <row r="599" s="11" customFormat="1">
      <c r="B599" s="205"/>
      <c r="C599" s="206"/>
      <c r="D599" s="207" t="s">
        <v>145</v>
      </c>
      <c r="E599" s="206"/>
      <c r="F599" s="209" t="s">
        <v>1157</v>
      </c>
      <c r="G599" s="206"/>
      <c r="H599" s="210">
        <v>3602.9699999999998</v>
      </c>
      <c r="I599" s="206"/>
      <c r="J599" s="206"/>
      <c r="K599" s="206"/>
      <c r="L599" s="211"/>
      <c r="M599" s="212"/>
      <c r="N599" s="213"/>
      <c r="O599" s="213"/>
      <c r="P599" s="213"/>
      <c r="Q599" s="213"/>
      <c r="R599" s="213"/>
      <c r="S599" s="213"/>
      <c r="T599" s="214"/>
      <c r="AT599" s="215" t="s">
        <v>145</v>
      </c>
      <c r="AU599" s="215" t="s">
        <v>94</v>
      </c>
      <c r="AV599" s="11" t="s">
        <v>94</v>
      </c>
      <c r="AW599" s="11" t="s">
        <v>4</v>
      </c>
      <c r="AX599" s="11" t="s">
        <v>82</v>
      </c>
      <c r="AY599" s="215" t="s">
        <v>136</v>
      </c>
    </row>
    <row r="600" s="1" customFormat="1" ht="16.5" customHeight="1">
      <c r="B600" s="34"/>
      <c r="C600" s="195" t="s">
        <v>1158</v>
      </c>
      <c r="D600" s="195" t="s">
        <v>138</v>
      </c>
      <c r="E600" s="196" t="s">
        <v>1159</v>
      </c>
      <c r="F600" s="197" t="s">
        <v>1160</v>
      </c>
      <c r="G600" s="198" t="s">
        <v>174</v>
      </c>
      <c r="H600" s="199">
        <v>189.63</v>
      </c>
      <c r="I600" s="200">
        <v>0</v>
      </c>
      <c r="J600" s="200">
        <f>ROUND(I600*H600,2)</f>
        <v>0</v>
      </c>
      <c r="K600" s="197" t="s">
        <v>142</v>
      </c>
      <c r="L600" s="36"/>
      <c r="M600" s="73" t="s">
        <v>1</v>
      </c>
      <c r="N600" s="201" t="s">
        <v>45</v>
      </c>
      <c r="O600" s="202">
        <v>0</v>
      </c>
      <c r="P600" s="202">
        <f>O600*H600</f>
        <v>0</v>
      </c>
      <c r="Q600" s="202">
        <v>0</v>
      </c>
      <c r="R600" s="202">
        <f>Q600*H600</f>
        <v>0</v>
      </c>
      <c r="S600" s="202">
        <v>0</v>
      </c>
      <c r="T600" s="203">
        <f>S600*H600</f>
        <v>0</v>
      </c>
      <c r="AR600" s="16" t="s">
        <v>143</v>
      </c>
      <c r="AT600" s="16" t="s">
        <v>138</v>
      </c>
      <c r="AU600" s="16" t="s">
        <v>94</v>
      </c>
      <c r="AY600" s="16" t="s">
        <v>136</v>
      </c>
      <c r="BE600" s="204">
        <f>IF(N600="základní",J600,0)</f>
        <v>0</v>
      </c>
      <c r="BF600" s="204">
        <f>IF(N600="snížená",J600,0)</f>
        <v>0</v>
      </c>
      <c r="BG600" s="204">
        <f>IF(N600="zákl. přenesená",J600,0)</f>
        <v>0</v>
      </c>
      <c r="BH600" s="204">
        <f>IF(N600="sníž. přenesená",J600,0)</f>
        <v>0</v>
      </c>
      <c r="BI600" s="204">
        <f>IF(N600="nulová",J600,0)</f>
        <v>0</v>
      </c>
      <c r="BJ600" s="16" t="s">
        <v>82</v>
      </c>
      <c r="BK600" s="204">
        <f>ROUND(I600*H600,2)</f>
        <v>0</v>
      </c>
      <c r="BL600" s="16" t="s">
        <v>143</v>
      </c>
      <c r="BM600" s="16" t="s">
        <v>1161</v>
      </c>
    </row>
    <row r="601" s="1" customFormat="1">
      <c r="B601" s="34"/>
      <c r="C601" s="35"/>
      <c r="D601" s="207" t="s">
        <v>151</v>
      </c>
      <c r="E601" s="35"/>
      <c r="F601" s="216" t="s">
        <v>1162</v>
      </c>
      <c r="G601" s="35"/>
      <c r="H601" s="35"/>
      <c r="I601" s="35"/>
      <c r="J601" s="35"/>
      <c r="K601" s="35"/>
      <c r="L601" s="36"/>
      <c r="M601" s="217"/>
      <c r="N601" s="75"/>
      <c r="O601" s="75"/>
      <c r="P601" s="75"/>
      <c r="Q601" s="75"/>
      <c r="R601" s="75"/>
      <c r="S601" s="75"/>
      <c r="T601" s="76"/>
      <c r="AT601" s="16" t="s">
        <v>151</v>
      </c>
      <c r="AU601" s="16" t="s">
        <v>94</v>
      </c>
    </row>
    <row r="602" s="1" customFormat="1" ht="16.5" customHeight="1">
      <c r="B602" s="34"/>
      <c r="C602" s="195" t="s">
        <v>1163</v>
      </c>
      <c r="D602" s="195" t="s">
        <v>138</v>
      </c>
      <c r="E602" s="196" t="s">
        <v>1164</v>
      </c>
      <c r="F602" s="197" t="s">
        <v>1165</v>
      </c>
      <c r="G602" s="198" t="s">
        <v>174</v>
      </c>
      <c r="H602" s="199">
        <v>64.977999999999994</v>
      </c>
      <c r="I602" s="200">
        <v>0</v>
      </c>
      <c r="J602" s="200">
        <f>ROUND(I602*H602,2)</f>
        <v>0</v>
      </c>
      <c r="K602" s="197" t="s">
        <v>142</v>
      </c>
      <c r="L602" s="36"/>
      <c r="M602" s="73" t="s">
        <v>1</v>
      </c>
      <c r="N602" s="201" t="s">
        <v>45</v>
      </c>
      <c r="O602" s="202">
        <v>0</v>
      </c>
      <c r="P602" s="202">
        <f>O602*H602</f>
        <v>0</v>
      </c>
      <c r="Q602" s="202">
        <v>0</v>
      </c>
      <c r="R602" s="202">
        <f>Q602*H602</f>
        <v>0</v>
      </c>
      <c r="S602" s="202">
        <v>0</v>
      </c>
      <c r="T602" s="203">
        <f>S602*H602</f>
        <v>0</v>
      </c>
      <c r="AR602" s="16" t="s">
        <v>143</v>
      </c>
      <c r="AT602" s="16" t="s">
        <v>138</v>
      </c>
      <c r="AU602" s="16" t="s">
        <v>94</v>
      </c>
      <c r="AY602" s="16" t="s">
        <v>136</v>
      </c>
      <c r="BE602" s="204">
        <f>IF(N602="základní",J602,0)</f>
        <v>0</v>
      </c>
      <c r="BF602" s="204">
        <f>IF(N602="snížená",J602,0)</f>
        <v>0</v>
      </c>
      <c r="BG602" s="204">
        <f>IF(N602="zákl. přenesená",J602,0)</f>
        <v>0</v>
      </c>
      <c r="BH602" s="204">
        <f>IF(N602="sníž. přenesená",J602,0)</f>
        <v>0</v>
      </c>
      <c r="BI602" s="204">
        <f>IF(N602="nulová",J602,0)</f>
        <v>0</v>
      </c>
      <c r="BJ602" s="16" t="s">
        <v>82</v>
      </c>
      <c r="BK602" s="204">
        <f>ROUND(I602*H602,2)</f>
        <v>0</v>
      </c>
      <c r="BL602" s="16" t="s">
        <v>143</v>
      </c>
      <c r="BM602" s="16" t="s">
        <v>1166</v>
      </c>
    </row>
    <row r="603" s="11" customFormat="1">
      <c r="B603" s="205"/>
      <c r="C603" s="206"/>
      <c r="D603" s="207" t="s">
        <v>145</v>
      </c>
      <c r="E603" s="208" t="s">
        <v>1</v>
      </c>
      <c r="F603" s="209" t="s">
        <v>1167</v>
      </c>
      <c r="G603" s="206"/>
      <c r="H603" s="210">
        <v>64.977999999999994</v>
      </c>
      <c r="I603" s="206"/>
      <c r="J603" s="206"/>
      <c r="K603" s="206"/>
      <c r="L603" s="211"/>
      <c r="M603" s="212"/>
      <c r="N603" s="213"/>
      <c r="O603" s="213"/>
      <c r="P603" s="213"/>
      <c r="Q603" s="213"/>
      <c r="R603" s="213"/>
      <c r="S603" s="213"/>
      <c r="T603" s="214"/>
      <c r="AT603" s="215" t="s">
        <v>145</v>
      </c>
      <c r="AU603" s="215" t="s">
        <v>94</v>
      </c>
      <c r="AV603" s="11" t="s">
        <v>94</v>
      </c>
      <c r="AW603" s="11" t="s">
        <v>35</v>
      </c>
      <c r="AX603" s="11" t="s">
        <v>82</v>
      </c>
      <c r="AY603" s="215" t="s">
        <v>136</v>
      </c>
    </row>
    <row r="604" s="1" customFormat="1" ht="16.5" customHeight="1">
      <c r="B604" s="34"/>
      <c r="C604" s="195" t="s">
        <v>1168</v>
      </c>
      <c r="D604" s="195" t="s">
        <v>138</v>
      </c>
      <c r="E604" s="196" t="s">
        <v>1169</v>
      </c>
      <c r="F604" s="197" t="s">
        <v>1170</v>
      </c>
      <c r="G604" s="198" t="s">
        <v>174</v>
      </c>
      <c r="H604" s="199">
        <v>141.64099999999999</v>
      </c>
      <c r="I604" s="200">
        <v>0</v>
      </c>
      <c r="J604" s="200">
        <f>ROUND(I604*H604,2)</f>
        <v>0</v>
      </c>
      <c r="K604" s="197" t="s">
        <v>142</v>
      </c>
      <c r="L604" s="36"/>
      <c r="M604" s="73" t="s">
        <v>1</v>
      </c>
      <c r="N604" s="201" t="s">
        <v>45</v>
      </c>
      <c r="O604" s="202">
        <v>0</v>
      </c>
      <c r="P604" s="202">
        <f>O604*H604</f>
        <v>0</v>
      </c>
      <c r="Q604" s="202">
        <v>0</v>
      </c>
      <c r="R604" s="202">
        <f>Q604*H604</f>
        <v>0</v>
      </c>
      <c r="S604" s="202">
        <v>0</v>
      </c>
      <c r="T604" s="203">
        <f>S604*H604</f>
        <v>0</v>
      </c>
      <c r="AR604" s="16" t="s">
        <v>143</v>
      </c>
      <c r="AT604" s="16" t="s">
        <v>138</v>
      </c>
      <c r="AU604" s="16" t="s">
        <v>94</v>
      </c>
      <c r="AY604" s="16" t="s">
        <v>136</v>
      </c>
      <c r="BE604" s="204">
        <f>IF(N604="základní",J604,0)</f>
        <v>0</v>
      </c>
      <c r="BF604" s="204">
        <f>IF(N604="snížená",J604,0)</f>
        <v>0</v>
      </c>
      <c r="BG604" s="204">
        <f>IF(N604="zákl. přenesená",J604,0)</f>
        <v>0</v>
      </c>
      <c r="BH604" s="204">
        <f>IF(N604="sníž. přenesená",J604,0)</f>
        <v>0</v>
      </c>
      <c r="BI604" s="204">
        <f>IF(N604="nulová",J604,0)</f>
        <v>0</v>
      </c>
      <c r="BJ604" s="16" t="s">
        <v>82</v>
      </c>
      <c r="BK604" s="204">
        <f>ROUND(I604*H604,2)</f>
        <v>0</v>
      </c>
      <c r="BL604" s="16" t="s">
        <v>143</v>
      </c>
      <c r="BM604" s="16" t="s">
        <v>1171</v>
      </c>
    </row>
    <row r="605" s="11" customFormat="1">
      <c r="B605" s="205"/>
      <c r="C605" s="206"/>
      <c r="D605" s="207" t="s">
        <v>145</v>
      </c>
      <c r="E605" s="208" t="s">
        <v>1</v>
      </c>
      <c r="F605" s="209" t="s">
        <v>1172</v>
      </c>
      <c r="G605" s="206"/>
      <c r="H605" s="210">
        <v>141.64099999999999</v>
      </c>
      <c r="I605" s="206"/>
      <c r="J605" s="206"/>
      <c r="K605" s="206"/>
      <c r="L605" s="211"/>
      <c r="M605" s="212"/>
      <c r="N605" s="213"/>
      <c r="O605" s="213"/>
      <c r="P605" s="213"/>
      <c r="Q605" s="213"/>
      <c r="R605" s="213"/>
      <c r="S605" s="213"/>
      <c r="T605" s="214"/>
      <c r="AT605" s="215" t="s">
        <v>145</v>
      </c>
      <c r="AU605" s="215" t="s">
        <v>94</v>
      </c>
      <c r="AV605" s="11" t="s">
        <v>94</v>
      </c>
      <c r="AW605" s="11" t="s">
        <v>35</v>
      </c>
      <c r="AX605" s="11" t="s">
        <v>82</v>
      </c>
      <c r="AY605" s="215" t="s">
        <v>136</v>
      </c>
    </row>
    <row r="606" s="1" customFormat="1" ht="16.5" customHeight="1">
      <c r="B606" s="34"/>
      <c r="C606" s="195" t="s">
        <v>1173</v>
      </c>
      <c r="D606" s="195" t="s">
        <v>138</v>
      </c>
      <c r="E606" s="196" t="s">
        <v>315</v>
      </c>
      <c r="F606" s="197" t="s">
        <v>316</v>
      </c>
      <c r="G606" s="198" t="s">
        <v>174</v>
      </c>
      <c r="H606" s="199">
        <v>321.87299999999999</v>
      </c>
      <c r="I606" s="200">
        <v>0</v>
      </c>
      <c r="J606" s="200">
        <f>ROUND(I606*H606,2)</f>
        <v>0</v>
      </c>
      <c r="K606" s="197" t="s">
        <v>142</v>
      </c>
      <c r="L606" s="36"/>
      <c r="M606" s="73" t="s">
        <v>1</v>
      </c>
      <c r="N606" s="201" t="s">
        <v>45</v>
      </c>
      <c r="O606" s="202">
        <v>0</v>
      </c>
      <c r="P606" s="202">
        <f>O606*H606</f>
        <v>0</v>
      </c>
      <c r="Q606" s="202">
        <v>0</v>
      </c>
      <c r="R606" s="202">
        <f>Q606*H606</f>
        <v>0</v>
      </c>
      <c r="S606" s="202">
        <v>0</v>
      </c>
      <c r="T606" s="203">
        <f>S606*H606</f>
        <v>0</v>
      </c>
      <c r="AR606" s="16" t="s">
        <v>143</v>
      </c>
      <c r="AT606" s="16" t="s">
        <v>138</v>
      </c>
      <c r="AU606" s="16" t="s">
        <v>94</v>
      </c>
      <c r="AY606" s="16" t="s">
        <v>136</v>
      </c>
      <c r="BE606" s="204">
        <f>IF(N606="základní",J606,0)</f>
        <v>0</v>
      </c>
      <c r="BF606" s="204">
        <f>IF(N606="snížená",J606,0)</f>
        <v>0</v>
      </c>
      <c r="BG606" s="204">
        <f>IF(N606="zákl. přenesená",J606,0)</f>
        <v>0</v>
      </c>
      <c r="BH606" s="204">
        <f>IF(N606="sníž. přenesená",J606,0)</f>
        <v>0</v>
      </c>
      <c r="BI606" s="204">
        <f>IF(N606="nulová",J606,0)</f>
        <v>0</v>
      </c>
      <c r="BJ606" s="16" t="s">
        <v>82</v>
      </c>
      <c r="BK606" s="204">
        <f>ROUND(I606*H606,2)</f>
        <v>0</v>
      </c>
      <c r="BL606" s="16" t="s">
        <v>143</v>
      </c>
      <c r="BM606" s="16" t="s">
        <v>1174</v>
      </c>
    </row>
    <row r="607" s="11" customFormat="1">
      <c r="B607" s="205"/>
      <c r="C607" s="206"/>
      <c r="D607" s="207" t="s">
        <v>145</v>
      </c>
      <c r="E607" s="208" t="s">
        <v>1</v>
      </c>
      <c r="F607" s="209" t="s">
        <v>1175</v>
      </c>
      <c r="G607" s="206"/>
      <c r="H607" s="210">
        <v>35.856000000000002</v>
      </c>
      <c r="I607" s="206"/>
      <c r="J607" s="206"/>
      <c r="K607" s="206"/>
      <c r="L607" s="211"/>
      <c r="M607" s="212"/>
      <c r="N607" s="213"/>
      <c r="O607" s="213"/>
      <c r="P607" s="213"/>
      <c r="Q607" s="213"/>
      <c r="R607" s="213"/>
      <c r="S607" s="213"/>
      <c r="T607" s="214"/>
      <c r="AT607" s="215" t="s">
        <v>145</v>
      </c>
      <c r="AU607" s="215" t="s">
        <v>94</v>
      </c>
      <c r="AV607" s="11" t="s">
        <v>94</v>
      </c>
      <c r="AW607" s="11" t="s">
        <v>35</v>
      </c>
      <c r="AX607" s="11" t="s">
        <v>74</v>
      </c>
      <c r="AY607" s="215" t="s">
        <v>136</v>
      </c>
    </row>
    <row r="608" s="11" customFormat="1">
      <c r="B608" s="205"/>
      <c r="C608" s="206"/>
      <c r="D608" s="207" t="s">
        <v>145</v>
      </c>
      <c r="E608" s="208" t="s">
        <v>1</v>
      </c>
      <c r="F608" s="209" t="s">
        <v>1176</v>
      </c>
      <c r="G608" s="206"/>
      <c r="H608" s="210">
        <v>88.796000000000006</v>
      </c>
      <c r="I608" s="206"/>
      <c r="J608" s="206"/>
      <c r="K608" s="206"/>
      <c r="L608" s="211"/>
      <c r="M608" s="212"/>
      <c r="N608" s="213"/>
      <c r="O608" s="213"/>
      <c r="P608" s="213"/>
      <c r="Q608" s="213"/>
      <c r="R608" s="213"/>
      <c r="S608" s="213"/>
      <c r="T608" s="214"/>
      <c r="AT608" s="215" t="s">
        <v>145</v>
      </c>
      <c r="AU608" s="215" t="s">
        <v>94</v>
      </c>
      <c r="AV608" s="11" t="s">
        <v>94</v>
      </c>
      <c r="AW608" s="11" t="s">
        <v>35</v>
      </c>
      <c r="AX608" s="11" t="s">
        <v>74</v>
      </c>
      <c r="AY608" s="215" t="s">
        <v>136</v>
      </c>
    </row>
    <row r="609" s="11" customFormat="1">
      <c r="B609" s="205"/>
      <c r="C609" s="206"/>
      <c r="D609" s="207" t="s">
        <v>145</v>
      </c>
      <c r="E609" s="208" t="s">
        <v>1</v>
      </c>
      <c r="F609" s="209" t="s">
        <v>1177</v>
      </c>
      <c r="G609" s="206"/>
      <c r="H609" s="210">
        <v>197.221</v>
      </c>
      <c r="I609" s="206"/>
      <c r="J609" s="206"/>
      <c r="K609" s="206"/>
      <c r="L609" s="211"/>
      <c r="M609" s="212"/>
      <c r="N609" s="213"/>
      <c r="O609" s="213"/>
      <c r="P609" s="213"/>
      <c r="Q609" s="213"/>
      <c r="R609" s="213"/>
      <c r="S609" s="213"/>
      <c r="T609" s="214"/>
      <c r="AT609" s="215" t="s">
        <v>145</v>
      </c>
      <c r="AU609" s="215" t="s">
        <v>94</v>
      </c>
      <c r="AV609" s="11" t="s">
        <v>94</v>
      </c>
      <c r="AW609" s="11" t="s">
        <v>35</v>
      </c>
      <c r="AX609" s="11" t="s">
        <v>74</v>
      </c>
      <c r="AY609" s="215" t="s">
        <v>136</v>
      </c>
    </row>
    <row r="610" s="12" customFormat="1">
      <c r="B610" s="221"/>
      <c r="C610" s="222"/>
      <c r="D610" s="207" t="s">
        <v>145</v>
      </c>
      <c r="E610" s="223" t="s">
        <v>1</v>
      </c>
      <c r="F610" s="224" t="s">
        <v>214</v>
      </c>
      <c r="G610" s="222"/>
      <c r="H610" s="225">
        <v>321.87300000000005</v>
      </c>
      <c r="I610" s="222"/>
      <c r="J610" s="222"/>
      <c r="K610" s="222"/>
      <c r="L610" s="226"/>
      <c r="M610" s="227"/>
      <c r="N610" s="228"/>
      <c r="O610" s="228"/>
      <c r="P610" s="228"/>
      <c r="Q610" s="228"/>
      <c r="R610" s="228"/>
      <c r="S610" s="228"/>
      <c r="T610" s="229"/>
      <c r="AT610" s="230" t="s">
        <v>145</v>
      </c>
      <c r="AU610" s="230" t="s">
        <v>94</v>
      </c>
      <c r="AV610" s="12" t="s">
        <v>143</v>
      </c>
      <c r="AW610" s="12" t="s">
        <v>35</v>
      </c>
      <c r="AX610" s="12" t="s">
        <v>82</v>
      </c>
      <c r="AY610" s="230" t="s">
        <v>136</v>
      </c>
    </row>
    <row r="611" s="10" customFormat="1" ht="22.8" customHeight="1">
      <c r="B611" s="180"/>
      <c r="C611" s="181"/>
      <c r="D611" s="182" t="s">
        <v>73</v>
      </c>
      <c r="E611" s="193" t="s">
        <v>1178</v>
      </c>
      <c r="F611" s="193" t="s">
        <v>1179</v>
      </c>
      <c r="G611" s="181"/>
      <c r="H611" s="181"/>
      <c r="I611" s="181"/>
      <c r="J611" s="194">
        <f>BK611</f>
        <v>0</v>
      </c>
      <c r="K611" s="181"/>
      <c r="L611" s="185"/>
      <c r="M611" s="186"/>
      <c r="N611" s="187"/>
      <c r="O611" s="187"/>
      <c r="P611" s="188">
        <f>P612</f>
        <v>0</v>
      </c>
      <c r="Q611" s="187"/>
      <c r="R611" s="188">
        <f>R612</f>
        <v>0</v>
      </c>
      <c r="S611" s="187"/>
      <c r="T611" s="189">
        <f>T612</f>
        <v>0</v>
      </c>
      <c r="AR611" s="190" t="s">
        <v>82</v>
      </c>
      <c r="AT611" s="191" t="s">
        <v>73</v>
      </c>
      <c r="AU611" s="191" t="s">
        <v>82</v>
      </c>
      <c r="AY611" s="190" t="s">
        <v>136</v>
      </c>
      <c r="BK611" s="192">
        <f>BK612</f>
        <v>0</v>
      </c>
    </row>
    <row r="612" s="1" customFormat="1" ht="16.5" customHeight="1">
      <c r="B612" s="34"/>
      <c r="C612" s="195" t="s">
        <v>1180</v>
      </c>
      <c r="D612" s="195" t="s">
        <v>138</v>
      </c>
      <c r="E612" s="196" t="s">
        <v>1181</v>
      </c>
      <c r="F612" s="197" t="s">
        <v>1182</v>
      </c>
      <c r="G612" s="198" t="s">
        <v>174</v>
      </c>
      <c r="H612" s="199">
        <v>319.96100000000001</v>
      </c>
      <c r="I612" s="200">
        <v>0</v>
      </c>
      <c r="J612" s="200">
        <f>ROUND(I612*H612,2)</f>
        <v>0</v>
      </c>
      <c r="K612" s="197" t="s">
        <v>142</v>
      </c>
      <c r="L612" s="36"/>
      <c r="M612" s="73" t="s">
        <v>1</v>
      </c>
      <c r="N612" s="201" t="s">
        <v>45</v>
      </c>
      <c r="O612" s="202">
        <v>0</v>
      </c>
      <c r="P612" s="202">
        <f>O612*H612</f>
        <v>0</v>
      </c>
      <c r="Q612" s="202">
        <v>0</v>
      </c>
      <c r="R612" s="202">
        <f>Q612*H612</f>
        <v>0</v>
      </c>
      <c r="S612" s="202">
        <v>0</v>
      </c>
      <c r="T612" s="203">
        <f>S612*H612</f>
        <v>0</v>
      </c>
      <c r="AR612" s="16" t="s">
        <v>143</v>
      </c>
      <c r="AT612" s="16" t="s">
        <v>138</v>
      </c>
      <c r="AU612" s="16" t="s">
        <v>94</v>
      </c>
      <c r="AY612" s="16" t="s">
        <v>136</v>
      </c>
      <c r="BE612" s="204">
        <f>IF(N612="základní",J612,0)</f>
        <v>0</v>
      </c>
      <c r="BF612" s="204">
        <f>IF(N612="snížená",J612,0)</f>
        <v>0</v>
      </c>
      <c r="BG612" s="204">
        <f>IF(N612="zákl. přenesená",J612,0)</f>
        <v>0</v>
      </c>
      <c r="BH612" s="204">
        <f>IF(N612="sníž. přenesená",J612,0)</f>
        <v>0</v>
      </c>
      <c r="BI612" s="204">
        <f>IF(N612="nulová",J612,0)</f>
        <v>0</v>
      </c>
      <c r="BJ612" s="16" t="s">
        <v>82</v>
      </c>
      <c r="BK612" s="204">
        <f>ROUND(I612*H612,2)</f>
        <v>0</v>
      </c>
      <c r="BL612" s="16" t="s">
        <v>143</v>
      </c>
      <c r="BM612" s="16" t="s">
        <v>1183</v>
      </c>
    </row>
    <row r="613" s="10" customFormat="1" ht="25.92" customHeight="1">
      <c r="B613" s="180"/>
      <c r="C613" s="181"/>
      <c r="D613" s="182" t="s">
        <v>73</v>
      </c>
      <c r="E613" s="183" t="s">
        <v>1184</v>
      </c>
      <c r="F613" s="183" t="s">
        <v>1185</v>
      </c>
      <c r="G613" s="181"/>
      <c r="H613" s="181"/>
      <c r="I613" s="181"/>
      <c r="J613" s="184">
        <f>BK613</f>
        <v>0</v>
      </c>
      <c r="K613" s="181"/>
      <c r="L613" s="185"/>
      <c r="M613" s="186"/>
      <c r="N613" s="187"/>
      <c r="O613" s="187"/>
      <c r="P613" s="188">
        <f>P614</f>
        <v>0</v>
      </c>
      <c r="Q613" s="187"/>
      <c r="R613" s="188">
        <f>R614</f>
        <v>1.8920557000000002</v>
      </c>
      <c r="S613" s="187"/>
      <c r="T613" s="189">
        <f>T614</f>
        <v>0</v>
      </c>
      <c r="AR613" s="190" t="s">
        <v>94</v>
      </c>
      <c r="AT613" s="191" t="s">
        <v>73</v>
      </c>
      <c r="AU613" s="191" t="s">
        <v>74</v>
      </c>
      <c r="AY613" s="190" t="s">
        <v>136</v>
      </c>
      <c r="BK613" s="192">
        <f>BK614</f>
        <v>0</v>
      </c>
    </row>
    <row r="614" s="10" customFormat="1" ht="22.8" customHeight="1">
      <c r="B614" s="180"/>
      <c r="C614" s="181"/>
      <c r="D614" s="182" t="s">
        <v>73</v>
      </c>
      <c r="E614" s="193" t="s">
        <v>1186</v>
      </c>
      <c r="F614" s="193" t="s">
        <v>1187</v>
      </c>
      <c r="G614" s="181"/>
      <c r="H614" s="181"/>
      <c r="I614" s="181"/>
      <c r="J614" s="194">
        <f>BK614</f>
        <v>0</v>
      </c>
      <c r="K614" s="181"/>
      <c r="L614" s="185"/>
      <c r="M614" s="186"/>
      <c r="N614" s="187"/>
      <c r="O614" s="187"/>
      <c r="P614" s="188">
        <f>SUM(P615:P700)</f>
        <v>0</v>
      </c>
      <c r="Q614" s="187"/>
      <c r="R614" s="188">
        <f>SUM(R615:R700)</f>
        <v>1.8920557000000002</v>
      </c>
      <c r="S614" s="187"/>
      <c r="T614" s="189">
        <f>SUM(T615:T700)</f>
        <v>0</v>
      </c>
      <c r="AR614" s="190" t="s">
        <v>94</v>
      </c>
      <c r="AT614" s="191" t="s">
        <v>73</v>
      </c>
      <c r="AU614" s="191" t="s">
        <v>82</v>
      </c>
      <c r="AY614" s="190" t="s">
        <v>136</v>
      </c>
      <c r="BK614" s="192">
        <f>SUM(BK615:BK700)</f>
        <v>0</v>
      </c>
    </row>
    <row r="615" s="1" customFormat="1" ht="16.5" customHeight="1">
      <c r="B615" s="34"/>
      <c r="C615" s="195" t="s">
        <v>1188</v>
      </c>
      <c r="D615" s="195" t="s">
        <v>138</v>
      </c>
      <c r="E615" s="196" t="s">
        <v>1189</v>
      </c>
      <c r="F615" s="197" t="s">
        <v>1190</v>
      </c>
      <c r="G615" s="198" t="s">
        <v>149</v>
      </c>
      <c r="H615" s="199">
        <v>65.260000000000005</v>
      </c>
      <c r="I615" s="200">
        <v>0</v>
      </c>
      <c r="J615" s="200">
        <f>ROUND(I615*H615,2)</f>
        <v>0</v>
      </c>
      <c r="K615" s="197" t="s">
        <v>142</v>
      </c>
      <c r="L615" s="36"/>
      <c r="M615" s="73" t="s">
        <v>1</v>
      </c>
      <c r="N615" s="201" t="s">
        <v>45</v>
      </c>
      <c r="O615" s="202">
        <v>0</v>
      </c>
      <c r="P615" s="202">
        <f>O615*H615</f>
        <v>0</v>
      </c>
      <c r="Q615" s="202">
        <v>0</v>
      </c>
      <c r="R615" s="202">
        <f>Q615*H615</f>
        <v>0</v>
      </c>
      <c r="S615" s="202">
        <v>0</v>
      </c>
      <c r="T615" s="203">
        <f>S615*H615</f>
        <v>0</v>
      </c>
      <c r="AR615" s="16" t="s">
        <v>321</v>
      </c>
      <c r="AT615" s="16" t="s">
        <v>138</v>
      </c>
      <c r="AU615" s="16" t="s">
        <v>94</v>
      </c>
      <c r="AY615" s="16" t="s">
        <v>136</v>
      </c>
      <c r="BE615" s="204">
        <f>IF(N615="základní",J615,0)</f>
        <v>0</v>
      </c>
      <c r="BF615" s="204">
        <f>IF(N615="snížená",J615,0)</f>
        <v>0</v>
      </c>
      <c r="BG615" s="204">
        <f>IF(N615="zákl. přenesená",J615,0)</f>
        <v>0</v>
      </c>
      <c r="BH615" s="204">
        <f>IF(N615="sníž. přenesená",J615,0)</f>
        <v>0</v>
      </c>
      <c r="BI615" s="204">
        <f>IF(N615="nulová",J615,0)</f>
        <v>0</v>
      </c>
      <c r="BJ615" s="16" t="s">
        <v>82</v>
      </c>
      <c r="BK615" s="204">
        <f>ROUND(I615*H615,2)</f>
        <v>0</v>
      </c>
      <c r="BL615" s="16" t="s">
        <v>321</v>
      </c>
      <c r="BM615" s="16" t="s">
        <v>1191</v>
      </c>
    </row>
    <row r="616" s="1" customFormat="1">
      <c r="B616" s="34"/>
      <c r="C616" s="35"/>
      <c r="D616" s="207" t="s">
        <v>151</v>
      </c>
      <c r="E616" s="35"/>
      <c r="F616" s="216" t="s">
        <v>1192</v>
      </c>
      <c r="G616" s="35"/>
      <c r="H616" s="35"/>
      <c r="I616" s="35"/>
      <c r="J616" s="35"/>
      <c r="K616" s="35"/>
      <c r="L616" s="36"/>
      <c r="M616" s="217"/>
      <c r="N616" s="75"/>
      <c r="O616" s="75"/>
      <c r="P616" s="75"/>
      <c r="Q616" s="75"/>
      <c r="R616" s="75"/>
      <c r="S616" s="75"/>
      <c r="T616" s="76"/>
      <c r="AT616" s="16" t="s">
        <v>151</v>
      </c>
      <c r="AU616" s="16" t="s">
        <v>94</v>
      </c>
    </row>
    <row r="617" s="13" customFormat="1">
      <c r="B617" s="236"/>
      <c r="C617" s="237"/>
      <c r="D617" s="207" t="s">
        <v>145</v>
      </c>
      <c r="E617" s="238" t="s">
        <v>1</v>
      </c>
      <c r="F617" s="239" t="s">
        <v>1193</v>
      </c>
      <c r="G617" s="237"/>
      <c r="H617" s="238" t="s">
        <v>1</v>
      </c>
      <c r="I617" s="237"/>
      <c r="J617" s="237"/>
      <c r="K617" s="237"/>
      <c r="L617" s="240"/>
      <c r="M617" s="241"/>
      <c r="N617" s="242"/>
      <c r="O617" s="242"/>
      <c r="P617" s="242"/>
      <c r="Q617" s="242"/>
      <c r="R617" s="242"/>
      <c r="S617" s="242"/>
      <c r="T617" s="243"/>
      <c r="AT617" s="244" t="s">
        <v>145</v>
      </c>
      <c r="AU617" s="244" t="s">
        <v>94</v>
      </c>
      <c r="AV617" s="13" t="s">
        <v>82</v>
      </c>
      <c r="AW617" s="13" t="s">
        <v>35</v>
      </c>
      <c r="AX617" s="13" t="s">
        <v>74</v>
      </c>
      <c r="AY617" s="244" t="s">
        <v>136</v>
      </c>
    </row>
    <row r="618" s="11" customFormat="1">
      <c r="B618" s="205"/>
      <c r="C618" s="206"/>
      <c r="D618" s="207" t="s">
        <v>145</v>
      </c>
      <c r="E618" s="208" t="s">
        <v>1</v>
      </c>
      <c r="F618" s="209" t="s">
        <v>1194</v>
      </c>
      <c r="G618" s="206"/>
      <c r="H618" s="210">
        <v>65.260000000000005</v>
      </c>
      <c r="I618" s="206"/>
      <c r="J618" s="206"/>
      <c r="K618" s="206"/>
      <c r="L618" s="211"/>
      <c r="M618" s="212"/>
      <c r="N618" s="213"/>
      <c r="O618" s="213"/>
      <c r="P618" s="213"/>
      <c r="Q618" s="213"/>
      <c r="R618" s="213"/>
      <c r="S618" s="213"/>
      <c r="T618" s="214"/>
      <c r="AT618" s="215" t="s">
        <v>145</v>
      </c>
      <c r="AU618" s="215" t="s">
        <v>94</v>
      </c>
      <c r="AV618" s="11" t="s">
        <v>94</v>
      </c>
      <c r="AW618" s="11" t="s">
        <v>35</v>
      </c>
      <c r="AX618" s="11" t="s">
        <v>82</v>
      </c>
      <c r="AY618" s="215" t="s">
        <v>136</v>
      </c>
    </row>
    <row r="619" s="1" customFormat="1" ht="16.5" customHeight="1">
      <c r="B619" s="34"/>
      <c r="C619" s="245" t="s">
        <v>1195</v>
      </c>
      <c r="D619" s="245" t="s">
        <v>440</v>
      </c>
      <c r="E619" s="246" t="s">
        <v>1196</v>
      </c>
      <c r="F619" s="247" t="s">
        <v>1197</v>
      </c>
      <c r="G619" s="248" t="s">
        <v>174</v>
      </c>
      <c r="H619" s="249">
        <v>0.02</v>
      </c>
      <c r="I619" s="250">
        <v>0</v>
      </c>
      <c r="J619" s="250">
        <f>ROUND(I619*H619,2)</f>
        <v>0</v>
      </c>
      <c r="K619" s="247" t="s">
        <v>142</v>
      </c>
      <c r="L619" s="251"/>
      <c r="M619" s="252" t="s">
        <v>1</v>
      </c>
      <c r="N619" s="253" t="s">
        <v>45</v>
      </c>
      <c r="O619" s="202">
        <v>0</v>
      </c>
      <c r="P619" s="202">
        <f>O619*H619</f>
        <v>0</v>
      </c>
      <c r="Q619" s="202">
        <v>1</v>
      </c>
      <c r="R619" s="202">
        <f>Q619*H619</f>
        <v>0.02</v>
      </c>
      <c r="S619" s="202">
        <v>0</v>
      </c>
      <c r="T619" s="203">
        <f>S619*H619</f>
        <v>0</v>
      </c>
      <c r="AR619" s="16" t="s">
        <v>500</v>
      </c>
      <c r="AT619" s="16" t="s">
        <v>440</v>
      </c>
      <c r="AU619" s="16" t="s">
        <v>94</v>
      </c>
      <c r="AY619" s="16" t="s">
        <v>136</v>
      </c>
      <c r="BE619" s="204">
        <f>IF(N619="základní",J619,0)</f>
        <v>0</v>
      </c>
      <c r="BF619" s="204">
        <f>IF(N619="snížená",J619,0)</f>
        <v>0</v>
      </c>
      <c r="BG619" s="204">
        <f>IF(N619="zákl. přenesená",J619,0)</f>
        <v>0</v>
      </c>
      <c r="BH619" s="204">
        <f>IF(N619="sníž. přenesená",J619,0)</f>
        <v>0</v>
      </c>
      <c r="BI619" s="204">
        <f>IF(N619="nulová",J619,0)</f>
        <v>0</v>
      </c>
      <c r="BJ619" s="16" t="s">
        <v>82</v>
      </c>
      <c r="BK619" s="204">
        <f>ROUND(I619*H619,2)</f>
        <v>0</v>
      </c>
      <c r="BL619" s="16" t="s">
        <v>321</v>
      </c>
      <c r="BM619" s="16" t="s">
        <v>1198</v>
      </c>
    </row>
    <row r="620" s="1" customFormat="1">
      <c r="B620" s="34"/>
      <c r="C620" s="35"/>
      <c r="D620" s="207" t="s">
        <v>151</v>
      </c>
      <c r="E620" s="35"/>
      <c r="F620" s="216" t="s">
        <v>1199</v>
      </c>
      <c r="G620" s="35"/>
      <c r="H620" s="35"/>
      <c r="I620" s="35"/>
      <c r="J620" s="35"/>
      <c r="K620" s="35"/>
      <c r="L620" s="36"/>
      <c r="M620" s="217"/>
      <c r="N620" s="75"/>
      <c r="O620" s="75"/>
      <c r="P620" s="75"/>
      <c r="Q620" s="75"/>
      <c r="R620" s="75"/>
      <c r="S620" s="75"/>
      <c r="T620" s="76"/>
      <c r="AT620" s="16" t="s">
        <v>151</v>
      </c>
      <c r="AU620" s="16" t="s">
        <v>94</v>
      </c>
    </row>
    <row r="621" s="11" customFormat="1">
      <c r="B621" s="205"/>
      <c r="C621" s="206"/>
      <c r="D621" s="207" t="s">
        <v>145</v>
      </c>
      <c r="E621" s="206"/>
      <c r="F621" s="209" t="s">
        <v>1200</v>
      </c>
      <c r="G621" s="206"/>
      <c r="H621" s="210">
        <v>0.02</v>
      </c>
      <c r="I621" s="206"/>
      <c r="J621" s="206"/>
      <c r="K621" s="206"/>
      <c r="L621" s="211"/>
      <c r="M621" s="212"/>
      <c r="N621" s="213"/>
      <c r="O621" s="213"/>
      <c r="P621" s="213"/>
      <c r="Q621" s="213"/>
      <c r="R621" s="213"/>
      <c r="S621" s="213"/>
      <c r="T621" s="214"/>
      <c r="AT621" s="215" t="s">
        <v>145</v>
      </c>
      <c r="AU621" s="215" t="s">
        <v>94</v>
      </c>
      <c r="AV621" s="11" t="s">
        <v>94</v>
      </c>
      <c r="AW621" s="11" t="s">
        <v>4</v>
      </c>
      <c r="AX621" s="11" t="s">
        <v>82</v>
      </c>
      <c r="AY621" s="215" t="s">
        <v>136</v>
      </c>
    </row>
    <row r="622" s="1" customFormat="1" ht="16.5" customHeight="1">
      <c r="B622" s="34"/>
      <c r="C622" s="195" t="s">
        <v>1201</v>
      </c>
      <c r="D622" s="195" t="s">
        <v>138</v>
      </c>
      <c r="E622" s="196" t="s">
        <v>1202</v>
      </c>
      <c r="F622" s="197" t="s">
        <v>1203</v>
      </c>
      <c r="G622" s="198" t="s">
        <v>149</v>
      </c>
      <c r="H622" s="199">
        <v>37.299999999999997</v>
      </c>
      <c r="I622" s="200">
        <v>0</v>
      </c>
      <c r="J622" s="200">
        <f>ROUND(I622*H622,2)</f>
        <v>0</v>
      </c>
      <c r="K622" s="197" t="s">
        <v>142</v>
      </c>
      <c r="L622" s="36"/>
      <c r="M622" s="73" t="s">
        <v>1</v>
      </c>
      <c r="N622" s="201" t="s">
        <v>45</v>
      </c>
      <c r="O622" s="202">
        <v>0</v>
      </c>
      <c r="P622" s="202">
        <f>O622*H622</f>
        <v>0</v>
      </c>
      <c r="Q622" s="202">
        <v>0</v>
      </c>
      <c r="R622" s="202">
        <f>Q622*H622</f>
        <v>0</v>
      </c>
      <c r="S622" s="202">
        <v>0</v>
      </c>
      <c r="T622" s="203">
        <f>S622*H622</f>
        <v>0</v>
      </c>
      <c r="AR622" s="16" t="s">
        <v>321</v>
      </c>
      <c r="AT622" s="16" t="s">
        <v>138</v>
      </c>
      <c r="AU622" s="16" t="s">
        <v>94</v>
      </c>
      <c r="AY622" s="16" t="s">
        <v>136</v>
      </c>
      <c r="BE622" s="204">
        <f>IF(N622="základní",J622,0)</f>
        <v>0</v>
      </c>
      <c r="BF622" s="204">
        <f>IF(N622="snížená",J622,0)</f>
        <v>0</v>
      </c>
      <c r="BG622" s="204">
        <f>IF(N622="zákl. přenesená",J622,0)</f>
        <v>0</v>
      </c>
      <c r="BH622" s="204">
        <f>IF(N622="sníž. přenesená",J622,0)</f>
        <v>0</v>
      </c>
      <c r="BI622" s="204">
        <f>IF(N622="nulová",J622,0)</f>
        <v>0</v>
      </c>
      <c r="BJ622" s="16" t="s">
        <v>82</v>
      </c>
      <c r="BK622" s="204">
        <f>ROUND(I622*H622,2)</f>
        <v>0</v>
      </c>
      <c r="BL622" s="16" t="s">
        <v>321</v>
      </c>
      <c r="BM622" s="16" t="s">
        <v>1204</v>
      </c>
    </row>
    <row r="623" s="1" customFormat="1">
      <c r="B623" s="34"/>
      <c r="C623" s="35"/>
      <c r="D623" s="207" t="s">
        <v>151</v>
      </c>
      <c r="E623" s="35"/>
      <c r="F623" s="216" t="s">
        <v>1205</v>
      </c>
      <c r="G623" s="35"/>
      <c r="H623" s="35"/>
      <c r="I623" s="35"/>
      <c r="J623" s="35"/>
      <c r="K623" s="35"/>
      <c r="L623" s="36"/>
      <c r="M623" s="217"/>
      <c r="N623" s="75"/>
      <c r="O623" s="75"/>
      <c r="P623" s="75"/>
      <c r="Q623" s="75"/>
      <c r="R623" s="75"/>
      <c r="S623" s="75"/>
      <c r="T623" s="76"/>
      <c r="AT623" s="16" t="s">
        <v>151</v>
      </c>
      <c r="AU623" s="16" t="s">
        <v>94</v>
      </c>
    </row>
    <row r="624" s="13" customFormat="1">
      <c r="B624" s="236"/>
      <c r="C624" s="237"/>
      <c r="D624" s="207" t="s">
        <v>145</v>
      </c>
      <c r="E624" s="238" t="s">
        <v>1</v>
      </c>
      <c r="F624" s="239" t="s">
        <v>1206</v>
      </c>
      <c r="G624" s="237"/>
      <c r="H624" s="238" t="s">
        <v>1</v>
      </c>
      <c r="I624" s="237"/>
      <c r="J624" s="237"/>
      <c r="K624" s="237"/>
      <c r="L624" s="240"/>
      <c r="M624" s="241"/>
      <c r="N624" s="242"/>
      <c r="O624" s="242"/>
      <c r="P624" s="242"/>
      <c r="Q624" s="242"/>
      <c r="R624" s="242"/>
      <c r="S624" s="242"/>
      <c r="T624" s="243"/>
      <c r="AT624" s="244" t="s">
        <v>145</v>
      </c>
      <c r="AU624" s="244" t="s">
        <v>94</v>
      </c>
      <c r="AV624" s="13" t="s">
        <v>82</v>
      </c>
      <c r="AW624" s="13" t="s">
        <v>35</v>
      </c>
      <c r="AX624" s="13" t="s">
        <v>74</v>
      </c>
      <c r="AY624" s="244" t="s">
        <v>136</v>
      </c>
    </row>
    <row r="625" s="11" customFormat="1">
      <c r="B625" s="205"/>
      <c r="C625" s="206"/>
      <c r="D625" s="207" t="s">
        <v>145</v>
      </c>
      <c r="E625" s="208" t="s">
        <v>1</v>
      </c>
      <c r="F625" s="209" t="s">
        <v>1207</v>
      </c>
      <c r="G625" s="206"/>
      <c r="H625" s="210">
        <v>37.299999999999997</v>
      </c>
      <c r="I625" s="206"/>
      <c r="J625" s="206"/>
      <c r="K625" s="206"/>
      <c r="L625" s="211"/>
      <c r="M625" s="212"/>
      <c r="N625" s="213"/>
      <c r="O625" s="213"/>
      <c r="P625" s="213"/>
      <c r="Q625" s="213"/>
      <c r="R625" s="213"/>
      <c r="S625" s="213"/>
      <c r="T625" s="214"/>
      <c r="AT625" s="215" t="s">
        <v>145</v>
      </c>
      <c r="AU625" s="215" t="s">
        <v>94</v>
      </c>
      <c r="AV625" s="11" t="s">
        <v>94</v>
      </c>
      <c r="AW625" s="11" t="s">
        <v>35</v>
      </c>
      <c r="AX625" s="11" t="s">
        <v>82</v>
      </c>
      <c r="AY625" s="215" t="s">
        <v>136</v>
      </c>
    </row>
    <row r="626" s="1" customFormat="1" ht="16.5" customHeight="1">
      <c r="B626" s="34"/>
      <c r="C626" s="245" t="s">
        <v>1208</v>
      </c>
      <c r="D626" s="245" t="s">
        <v>440</v>
      </c>
      <c r="E626" s="246" t="s">
        <v>1209</v>
      </c>
      <c r="F626" s="247" t="s">
        <v>1210</v>
      </c>
      <c r="G626" s="248" t="s">
        <v>174</v>
      </c>
      <c r="H626" s="249">
        <v>0.012999999999999999</v>
      </c>
      <c r="I626" s="250">
        <v>0</v>
      </c>
      <c r="J626" s="250">
        <f>ROUND(I626*H626,2)</f>
        <v>0</v>
      </c>
      <c r="K626" s="247" t="s">
        <v>142</v>
      </c>
      <c r="L626" s="251"/>
      <c r="M626" s="252" t="s">
        <v>1</v>
      </c>
      <c r="N626" s="253" t="s">
        <v>45</v>
      </c>
      <c r="O626" s="202">
        <v>0</v>
      </c>
      <c r="P626" s="202">
        <f>O626*H626</f>
        <v>0</v>
      </c>
      <c r="Q626" s="202">
        <v>1</v>
      </c>
      <c r="R626" s="202">
        <f>Q626*H626</f>
        <v>0.012999999999999999</v>
      </c>
      <c r="S626" s="202">
        <v>0</v>
      </c>
      <c r="T626" s="203">
        <f>S626*H626</f>
        <v>0</v>
      </c>
      <c r="AR626" s="16" t="s">
        <v>500</v>
      </c>
      <c r="AT626" s="16" t="s">
        <v>440</v>
      </c>
      <c r="AU626" s="16" t="s">
        <v>94</v>
      </c>
      <c r="AY626" s="16" t="s">
        <v>136</v>
      </c>
      <c r="BE626" s="204">
        <f>IF(N626="základní",J626,0)</f>
        <v>0</v>
      </c>
      <c r="BF626" s="204">
        <f>IF(N626="snížená",J626,0)</f>
        <v>0</v>
      </c>
      <c r="BG626" s="204">
        <f>IF(N626="zákl. přenesená",J626,0)</f>
        <v>0</v>
      </c>
      <c r="BH626" s="204">
        <f>IF(N626="sníž. přenesená",J626,0)</f>
        <v>0</v>
      </c>
      <c r="BI626" s="204">
        <f>IF(N626="nulová",J626,0)</f>
        <v>0</v>
      </c>
      <c r="BJ626" s="16" t="s">
        <v>82</v>
      </c>
      <c r="BK626" s="204">
        <f>ROUND(I626*H626,2)</f>
        <v>0</v>
      </c>
      <c r="BL626" s="16" t="s">
        <v>321</v>
      </c>
      <c r="BM626" s="16" t="s">
        <v>1211</v>
      </c>
    </row>
    <row r="627" s="1" customFormat="1">
      <c r="B627" s="34"/>
      <c r="C627" s="35"/>
      <c r="D627" s="207" t="s">
        <v>151</v>
      </c>
      <c r="E627" s="35"/>
      <c r="F627" s="216" t="s">
        <v>1212</v>
      </c>
      <c r="G627" s="35"/>
      <c r="H627" s="35"/>
      <c r="I627" s="35"/>
      <c r="J627" s="35"/>
      <c r="K627" s="35"/>
      <c r="L627" s="36"/>
      <c r="M627" s="217"/>
      <c r="N627" s="75"/>
      <c r="O627" s="75"/>
      <c r="P627" s="75"/>
      <c r="Q627" s="75"/>
      <c r="R627" s="75"/>
      <c r="S627" s="75"/>
      <c r="T627" s="76"/>
      <c r="AT627" s="16" t="s">
        <v>151</v>
      </c>
      <c r="AU627" s="16" t="s">
        <v>94</v>
      </c>
    </row>
    <row r="628" s="11" customFormat="1">
      <c r="B628" s="205"/>
      <c r="C628" s="206"/>
      <c r="D628" s="207" t="s">
        <v>145</v>
      </c>
      <c r="E628" s="206"/>
      <c r="F628" s="209" t="s">
        <v>1213</v>
      </c>
      <c r="G628" s="206"/>
      <c r="H628" s="210">
        <v>0.012999999999999999</v>
      </c>
      <c r="I628" s="206"/>
      <c r="J628" s="206"/>
      <c r="K628" s="206"/>
      <c r="L628" s="211"/>
      <c r="M628" s="212"/>
      <c r="N628" s="213"/>
      <c r="O628" s="213"/>
      <c r="P628" s="213"/>
      <c r="Q628" s="213"/>
      <c r="R628" s="213"/>
      <c r="S628" s="213"/>
      <c r="T628" s="214"/>
      <c r="AT628" s="215" t="s">
        <v>145</v>
      </c>
      <c r="AU628" s="215" t="s">
        <v>94</v>
      </c>
      <c r="AV628" s="11" t="s">
        <v>94</v>
      </c>
      <c r="AW628" s="11" t="s">
        <v>4</v>
      </c>
      <c r="AX628" s="11" t="s">
        <v>82</v>
      </c>
      <c r="AY628" s="215" t="s">
        <v>136</v>
      </c>
    </row>
    <row r="629" s="1" customFormat="1" ht="16.5" customHeight="1">
      <c r="B629" s="34"/>
      <c r="C629" s="195" t="s">
        <v>1214</v>
      </c>
      <c r="D629" s="195" t="s">
        <v>138</v>
      </c>
      <c r="E629" s="196" t="s">
        <v>1215</v>
      </c>
      <c r="F629" s="197" t="s">
        <v>1203</v>
      </c>
      <c r="G629" s="198" t="s">
        <v>149</v>
      </c>
      <c r="H629" s="199">
        <v>23.600000000000001</v>
      </c>
      <c r="I629" s="200">
        <v>0</v>
      </c>
      <c r="J629" s="200">
        <f>ROUND(I629*H629,2)</f>
        <v>0</v>
      </c>
      <c r="K629" s="197" t="s">
        <v>1</v>
      </c>
      <c r="L629" s="36"/>
      <c r="M629" s="73" t="s">
        <v>1</v>
      </c>
      <c r="N629" s="201" t="s">
        <v>45</v>
      </c>
      <c r="O629" s="202">
        <v>0</v>
      </c>
      <c r="P629" s="202">
        <f>O629*H629</f>
        <v>0</v>
      </c>
      <c r="Q629" s="202">
        <v>0</v>
      </c>
      <c r="R629" s="202">
        <f>Q629*H629</f>
        <v>0</v>
      </c>
      <c r="S629" s="202">
        <v>0</v>
      </c>
      <c r="T629" s="203">
        <f>S629*H629</f>
        <v>0</v>
      </c>
      <c r="AR629" s="16" t="s">
        <v>321</v>
      </c>
      <c r="AT629" s="16" t="s">
        <v>138</v>
      </c>
      <c r="AU629" s="16" t="s">
        <v>94</v>
      </c>
      <c r="AY629" s="16" t="s">
        <v>136</v>
      </c>
      <c r="BE629" s="204">
        <f>IF(N629="základní",J629,0)</f>
        <v>0</v>
      </c>
      <c r="BF629" s="204">
        <f>IF(N629="snížená",J629,0)</f>
        <v>0</v>
      </c>
      <c r="BG629" s="204">
        <f>IF(N629="zákl. přenesená",J629,0)</f>
        <v>0</v>
      </c>
      <c r="BH629" s="204">
        <f>IF(N629="sníž. přenesená",J629,0)</f>
        <v>0</v>
      </c>
      <c r="BI629" s="204">
        <f>IF(N629="nulová",J629,0)</f>
        <v>0</v>
      </c>
      <c r="BJ629" s="16" t="s">
        <v>82</v>
      </c>
      <c r="BK629" s="204">
        <f>ROUND(I629*H629,2)</f>
        <v>0</v>
      </c>
      <c r="BL629" s="16" t="s">
        <v>321</v>
      </c>
      <c r="BM629" s="16" t="s">
        <v>1216</v>
      </c>
    </row>
    <row r="630" s="1" customFormat="1">
      <c r="B630" s="34"/>
      <c r="C630" s="35"/>
      <c r="D630" s="207" t="s">
        <v>151</v>
      </c>
      <c r="E630" s="35"/>
      <c r="F630" s="216" t="s">
        <v>1217</v>
      </c>
      <c r="G630" s="35"/>
      <c r="H630" s="35"/>
      <c r="I630" s="35"/>
      <c r="J630" s="35"/>
      <c r="K630" s="35"/>
      <c r="L630" s="36"/>
      <c r="M630" s="217"/>
      <c r="N630" s="75"/>
      <c r="O630" s="75"/>
      <c r="P630" s="75"/>
      <c r="Q630" s="75"/>
      <c r="R630" s="75"/>
      <c r="S630" s="75"/>
      <c r="T630" s="76"/>
      <c r="AT630" s="16" t="s">
        <v>151</v>
      </c>
      <c r="AU630" s="16" t="s">
        <v>94</v>
      </c>
    </row>
    <row r="631" s="13" customFormat="1">
      <c r="B631" s="236"/>
      <c r="C631" s="237"/>
      <c r="D631" s="207" t="s">
        <v>145</v>
      </c>
      <c r="E631" s="238" t="s">
        <v>1</v>
      </c>
      <c r="F631" s="239" t="s">
        <v>1218</v>
      </c>
      <c r="G631" s="237"/>
      <c r="H631" s="238" t="s">
        <v>1</v>
      </c>
      <c r="I631" s="237"/>
      <c r="J631" s="237"/>
      <c r="K631" s="237"/>
      <c r="L631" s="240"/>
      <c r="M631" s="241"/>
      <c r="N631" s="242"/>
      <c r="O631" s="242"/>
      <c r="P631" s="242"/>
      <c r="Q631" s="242"/>
      <c r="R631" s="242"/>
      <c r="S631" s="242"/>
      <c r="T631" s="243"/>
      <c r="AT631" s="244" t="s">
        <v>145</v>
      </c>
      <c r="AU631" s="244" t="s">
        <v>94</v>
      </c>
      <c r="AV631" s="13" t="s">
        <v>82</v>
      </c>
      <c r="AW631" s="13" t="s">
        <v>35</v>
      </c>
      <c r="AX631" s="13" t="s">
        <v>74</v>
      </c>
      <c r="AY631" s="244" t="s">
        <v>136</v>
      </c>
    </row>
    <row r="632" s="11" customFormat="1">
      <c r="B632" s="205"/>
      <c r="C632" s="206"/>
      <c r="D632" s="207" t="s">
        <v>145</v>
      </c>
      <c r="E632" s="208" t="s">
        <v>1</v>
      </c>
      <c r="F632" s="209" t="s">
        <v>1219</v>
      </c>
      <c r="G632" s="206"/>
      <c r="H632" s="210">
        <v>6.7999999999999998</v>
      </c>
      <c r="I632" s="206"/>
      <c r="J632" s="206"/>
      <c r="K632" s="206"/>
      <c r="L632" s="211"/>
      <c r="M632" s="212"/>
      <c r="N632" s="213"/>
      <c r="O632" s="213"/>
      <c r="P632" s="213"/>
      <c r="Q632" s="213"/>
      <c r="R632" s="213"/>
      <c r="S632" s="213"/>
      <c r="T632" s="214"/>
      <c r="AT632" s="215" t="s">
        <v>145</v>
      </c>
      <c r="AU632" s="215" t="s">
        <v>94</v>
      </c>
      <c r="AV632" s="11" t="s">
        <v>94</v>
      </c>
      <c r="AW632" s="11" t="s">
        <v>35</v>
      </c>
      <c r="AX632" s="11" t="s">
        <v>74</v>
      </c>
      <c r="AY632" s="215" t="s">
        <v>136</v>
      </c>
    </row>
    <row r="633" s="11" customFormat="1">
      <c r="B633" s="205"/>
      <c r="C633" s="206"/>
      <c r="D633" s="207" t="s">
        <v>145</v>
      </c>
      <c r="E633" s="208" t="s">
        <v>1</v>
      </c>
      <c r="F633" s="209" t="s">
        <v>1220</v>
      </c>
      <c r="G633" s="206"/>
      <c r="H633" s="210">
        <v>6.7999999999999998</v>
      </c>
      <c r="I633" s="206"/>
      <c r="J633" s="206"/>
      <c r="K633" s="206"/>
      <c r="L633" s="211"/>
      <c r="M633" s="212"/>
      <c r="N633" s="213"/>
      <c r="O633" s="213"/>
      <c r="P633" s="213"/>
      <c r="Q633" s="213"/>
      <c r="R633" s="213"/>
      <c r="S633" s="213"/>
      <c r="T633" s="214"/>
      <c r="AT633" s="215" t="s">
        <v>145</v>
      </c>
      <c r="AU633" s="215" t="s">
        <v>94</v>
      </c>
      <c r="AV633" s="11" t="s">
        <v>94</v>
      </c>
      <c r="AW633" s="11" t="s">
        <v>35</v>
      </c>
      <c r="AX633" s="11" t="s">
        <v>74</v>
      </c>
      <c r="AY633" s="215" t="s">
        <v>136</v>
      </c>
    </row>
    <row r="634" s="13" customFormat="1">
      <c r="B634" s="236"/>
      <c r="C634" s="237"/>
      <c r="D634" s="207" t="s">
        <v>145</v>
      </c>
      <c r="E634" s="238" t="s">
        <v>1</v>
      </c>
      <c r="F634" s="239" t="s">
        <v>1221</v>
      </c>
      <c r="G634" s="237"/>
      <c r="H634" s="238" t="s">
        <v>1</v>
      </c>
      <c r="I634" s="237"/>
      <c r="J634" s="237"/>
      <c r="K634" s="237"/>
      <c r="L634" s="240"/>
      <c r="M634" s="241"/>
      <c r="N634" s="242"/>
      <c r="O634" s="242"/>
      <c r="P634" s="242"/>
      <c r="Q634" s="242"/>
      <c r="R634" s="242"/>
      <c r="S634" s="242"/>
      <c r="T634" s="243"/>
      <c r="AT634" s="244" t="s">
        <v>145</v>
      </c>
      <c r="AU634" s="244" t="s">
        <v>94</v>
      </c>
      <c r="AV634" s="13" t="s">
        <v>82</v>
      </c>
      <c r="AW634" s="13" t="s">
        <v>35</v>
      </c>
      <c r="AX634" s="13" t="s">
        <v>74</v>
      </c>
      <c r="AY634" s="244" t="s">
        <v>136</v>
      </c>
    </row>
    <row r="635" s="11" customFormat="1">
      <c r="B635" s="205"/>
      <c r="C635" s="206"/>
      <c r="D635" s="207" t="s">
        <v>145</v>
      </c>
      <c r="E635" s="208" t="s">
        <v>1</v>
      </c>
      <c r="F635" s="209" t="s">
        <v>1222</v>
      </c>
      <c r="G635" s="206"/>
      <c r="H635" s="210">
        <v>5</v>
      </c>
      <c r="I635" s="206"/>
      <c r="J635" s="206"/>
      <c r="K635" s="206"/>
      <c r="L635" s="211"/>
      <c r="M635" s="212"/>
      <c r="N635" s="213"/>
      <c r="O635" s="213"/>
      <c r="P635" s="213"/>
      <c r="Q635" s="213"/>
      <c r="R635" s="213"/>
      <c r="S635" s="213"/>
      <c r="T635" s="214"/>
      <c r="AT635" s="215" t="s">
        <v>145</v>
      </c>
      <c r="AU635" s="215" t="s">
        <v>94</v>
      </c>
      <c r="AV635" s="11" t="s">
        <v>94</v>
      </c>
      <c r="AW635" s="11" t="s">
        <v>35</v>
      </c>
      <c r="AX635" s="11" t="s">
        <v>74</v>
      </c>
      <c r="AY635" s="215" t="s">
        <v>136</v>
      </c>
    </row>
    <row r="636" s="11" customFormat="1">
      <c r="B636" s="205"/>
      <c r="C636" s="206"/>
      <c r="D636" s="207" t="s">
        <v>145</v>
      </c>
      <c r="E636" s="208" t="s">
        <v>1</v>
      </c>
      <c r="F636" s="209" t="s">
        <v>1223</v>
      </c>
      <c r="G636" s="206"/>
      <c r="H636" s="210">
        <v>5</v>
      </c>
      <c r="I636" s="206"/>
      <c r="J636" s="206"/>
      <c r="K636" s="206"/>
      <c r="L636" s="211"/>
      <c r="M636" s="212"/>
      <c r="N636" s="213"/>
      <c r="O636" s="213"/>
      <c r="P636" s="213"/>
      <c r="Q636" s="213"/>
      <c r="R636" s="213"/>
      <c r="S636" s="213"/>
      <c r="T636" s="214"/>
      <c r="AT636" s="215" t="s">
        <v>145</v>
      </c>
      <c r="AU636" s="215" t="s">
        <v>94</v>
      </c>
      <c r="AV636" s="11" t="s">
        <v>94</v>
      </c>
      <c r="AW636" s="11" t="s">
        <v>35</v>
      </c>
      <c r="AX636" s="11" t="s">
        <v>74</v>
      </c>
      <c r="AY636" s="215" t="s">
        <v>136</v>
      </c>
    </row>
    <row r="637" s="12" customFormat="1">
      <c r="B637" s="221"/>
      <c r="C637" s="222"/>
      <c r="D637" s="207" t="s">
        <v>145</v>
      </c>
      <c r="E637" s="223" t="s">
        <v>1</v>
      </c>
      <c r="F637" s="224" t="s">
        <v>214</v>
      </c>
      <c r="G637" s="222"/>
      <c r="H637" s="225">
        <v>23.600000000000001</v>
      </c>
      <c r="I637" s="222"/>
      <c r="J637" s="222"/>
      <c r="K637" s="222"/>
      <c r="L637" s="226"/>
      <c r="M637" s="227"/>
      <c r="N637" s="228"/>
      <c r="O637" s="228"/>
      <c r="P637" s="228"/>
      <c r="Q637" s="228"/>
      <c r="R637" s="228"/>
      <c r="S637" s="228"/>
      <c r="T637" s="229"/>
      <c r="AT637" s="230" t="s">
        <v>145</v>
      </c>
      <c r="AU637" s="230" t="s">
        <v>94</v>
      </c>
      <c r="AV637" s="12" t="s">
        <v>143</v>
      </c>
      <c r="AW637" s="12" t="s">
        <v>35</v>
      </c>
      <c r="AX637" s="12" t="s">
        <v>82</v>
      </c>
      <c r="AY637" s="230" t="s">
        <v>136</v>
      </c>
    </row>
    <row r="638" s="1" customFormat="1" ht="16.5" customHeight="1">
      <c r="B638" s="34"/>
      <c r="C638" s="245" t="s">
        <v>1224</v>
      </c>
      <c r="D638" s="245" t="s">
        <v>440</v>
      </c>
      <c r="E638" s="246" t="s">
        <v>1209</v>
      </c>
      <c r="F638" s="247" t="s">
        <v>1210</v>
      </c>
      <c r="G638" s="248" t="s">
        <v>174</v>
      </c>
      <c r="H638" s="249">
        <v>0.0080000000000000002</v>
      </c>
      <c r="I638" s="250">
        <v>0</v>
      </c>
      <c r="J638" s="250">
        <f>ROUND(I638*H638,2)</f>
        <v>0</v>
      </c>
      <c r="K638" s="247" t="s">
        <v>142</v>
      </c>
      <c r="L638" s="251"/>
      <c r="M638" s="252" t="s">
        <v>1</v>
      </c>
      <c r="N638" s="253" t="s">
        <v>45</v>
      </c>
      <c r="O638" s="202">
        <v>0</v>
      </c>
      <c r="P638" s="202">
        <f>O638*H638</f>
        <v>0</v>
      </c>
      <c r="Q638" s="202">
        <v>1</v>
      </c>
      <c r="R638" s="202">
        <f>Q638*H638</f>
        <v>0.0080000000000000002</v>
      </c>
      <c r="S638" s="202">
        <v>0</v>
      </c>
      <c r="T638" s="203">
        <f>S638*H638</f>
        <v>0</v>
      </c>
      <c r="AR638" s="16" t="s">
        <v>500</v>
      </c>
      <c r="AT638" s="16" t="s">
        <v>440</v>
      </c>
      <c r="AU638" s="16" t="s">
        <v>94</v>
      </c>
      <c r="AY638" s="16" t="s">
        <v>136</v>
      </c>
      <c r="BE638" s="204">
        <f>IF(N638="základní",J638,0)</f>
        <v>0</v>
      </c>
      <c r="BF638" s="204">
        <f>IF(N638="snížená",J638,0)</f>
        <v>0</v>
      </c>
      <c r="BG638" s="204">
        <f>IF(N638="zákl. přenesená",J638,0)</f>
        <v>0</v>
      </c>
      <c r="BH638" s="204">
        <f>IF(N638="sníž. přenesená",J638,0)</f>
        <v>0</v>
      </c>
      <c r="BI638" s="204">
        <f>IF(N638="nulová",J638,0)</f>
        <v>0</v>
      </c>
      <c r="BJ638" s="16" t="s">
        <v>82</v>
      </c>
      <c r="BK638" s="204">
        <f>ROUND(I638*H638,2)</f>
        <v>0</v>
      </c>
      <c r="BL638" s="16" t="s">
        <v>321</v>
      </c>
      <c r="BM638" s="16" t="s">
        <v>1225</v>
      </c>
    </row>
    <row r="639" s="1" customFormat="1">
      <c r="B639" s="34"/>
      <c r="C639" s="35"/>
      <c r="D639" s="207" t="s">
        <v>151</v>
      </c>
      <c r="E639" s="35"/>
      <c r="F639" s="216" t="s">
        <v>1212</v>
      </c>
      <c r="G639" s="35"/>
      <c r="H639" s="35"/>
      <c r="I639" s="35"/>
      <c r="J639" s="35"/>
      <c r="K639" s="35"/>
      <c r="L639" s="36"/>
      <c r="M639" s="217"/>
      <c r="N639" s="75"/>
      <c r="O639" s="75"/>
      <c r="P639" s="75"/>
      <c r="Q639" s="75"/>
      <c r="R639" s="75"/>
      <c r="S639" s="75"/>
      <c r="T639" s="76"/>
      <c r="AT639" s="16" t="s">
        <v>151</v>
      </c>
      <c r="AU639" s="16" t="s">
        <v>94</v>
      </c>
    </row>
    <row r="640" s="11" customFormat="1">
      <c r="B640" s="205"/>
      <c r="C640" s="206"/>
      <c r="D640" s="207" t="s">
        <v>145</v>
      </c>
      <c r="E640" s="206"/>
      <c r="F640" s="209" t="s">
        <v>1226</v>
      </c>
      <c r="G640" s="206"/>
      <c r="H640" s="210">
        <v>0.0080000000000000002</v>
      </c>
      <c r="I640" s="206"/>
      <c r="J640" s="206"/>
      <c r="K640" s="206"/>
      <c r="L640" s="211"/>
      <c r="M640" s="212"/>
      <c r="N640" s="213"/>
      <c r="O640" s="213"/>
      <c r="P640" s="213"/>
      <c r="Q640" s="213"/>
      <c r="R640" s="213"/>
      <c r="S640" s="213"/>
      <c r="T640" s="214"/>
      <c r="AT640" s="215" t="s">
        <v>145</v>
      </c>
      <c r="AU640" s="215" t="s">
        <v>94</v>
      </c>
      <c r="AV640" s="11" t="s">
        <v>94</v>
      </c>
      <c r="AW640" s="11" t="s">
        <v>4</v>
      </c>
      <c r="AX640" s="11" t="s">
        <v>82</v>
      </c>
      <c r="AY640" s="215" t="s">
        <v>136</v>
      </c>
    </row>
    <row r="641" s="1" customFormat="1" ht="16.5" customHeight="1">
      <c r="B641" s="34"/>
      <c r="C641" s="195" t="s">
        <v>1227</v>
      </c>
      <c r="D641" s="195" t="s">
        <v>138</v>
      </c>
      <c r="E641" s="196" t="s">
        <v>1228</v>
      </c>
      <c r="F641" s="197" t="s">
        <v>1229</v>
      </c>
      <c r="G641" s="198" t="s">
        <v>149</v>
      </c>
      <c r="H641" s="199">
        <v>221.30099999999999</v>
      </c>
      <c r="I641" s="200">
        <v>0</v>
      </c>
      <c r="J641" s="200">
        <f>ROUND(I641*H641,2)</f>
        <v>0</v>
      </c>
      <c r="K641" s="197" t="s">
        <v>142</v>
      </c>
      <c r="L641" s="36"/>
      <c r="M641" s="73" t="s">
        <v>1</v>
      </c>
      <c r="N641" s="201" t="s">
        <v>45</v>
      </c>
      <c r="O641" s="202">
        <v>0</v>
      </c>
      <c r="P641" s="202">
        <f>O641*H641</f>
        <v>0</v>
      </c>
      <c r="Q641" s="202">
        <v>0</v>
      </c>
      <c r="R641" s="202">
        <f>Q641*H641</f>
        <v>0</v>
      </c>
      <c r="S641" s="202">
        <v>0</v>
      </c>
      <c r="T641" s="203">
        <f>S641*H641</f>
        <v>0</v>
      </c>
      <c r="AR641" s="16" t="s">
        <v>321</v>
      </c>
      <c r="AT641" s="16" t="s">
        <v>138</v>
      </c>
      <c r="AU641" s="16" t="s">
        <v>94</v>
      </c>
      <c r="AY641" s="16" t="s">
        <v>136</v>
      </c>
      <c r="BE641" s="204">
        <f>IF(N641="základní",J641,0)</f>
        <v>0</v>
      </c>
      <c r="BF641" s="204">
        <f>IF(N641="snížená",J641,0)</f>
        <v>0</v>
      </c>
      <c r="BG641" s="204">
        <f>IF(N641="zákl. přenesená",J641,0)</f>
        <v>0</v>
      </c>
      <c r="BH641" s="204">
        <f>IF(N641="sníž. přenesená",J641,0)</f>
        <v>0</v>
      </c>
      <c r="BI641" s="204">
        <f>IF(N641="nulová",J641,0)</f>
        <v>0</v>
      </c>
      <c r="BJ641" s="16" t="s">
        <v>82</v>
      </c>
      <c r="BK641" s="204">
        <f>ROUND(I641*H641,2)</f>
        <v>0</v>
      </c>
      <c r="BL641" s="16" t="s">
        <v>321</v>
      </c>
      <c r="BM641" s="16" t="s">
        <v>1230</v>
      </c>
    </row>
    <row r="642" s="1" customFormat="1">
      <c r="B642" s="34"/>
      <c r="C642" s="35"/>
      <c r="D642" s="207" t="s">
        <v>151</v>
      </c>
      <c r="E642" s="35"/>
      <c r="F642" s="216" t="s">
        <v>1231</v>
      </c>
      <c r="G642" s="35"/>
      <c r="H642" s="35"/>
      <c r="I642" s="35"/>
      <c r="J642" s="35"/>
      <c r="K642" s="35"/>
      <c r="L642" s="36"/>
      <c r="M642" s="217"/>
      <c r="N642" s="75"/>
      <c r="O642" s="75"/>
      <c r="P642" s="75"/>
      <c r="Q642" s="75"/>
      <c r="R642" s="75"/>
      <c r="S642" s="75"/>
      <c r="T642" s="76"/>
      <c r="AT642" s="16" t="s">
        <v>151</v>
      </c>
      <c r="AU642" s="16" t="s">
        <v>94</v>
      </c>
    </row>
    <row r="643" s="13" customFormat="1">
      <c r="B643" s="236"/>
      <c r="C643" s="237"/>
      <c r="D643" s="207" t="s">
        <v>145</v>
      </c>
      <c r="E643" s="238" t="s">
        <v>1</v>
      </c>
      <c r="F643" s="239" t="s">
        <v>617</v>
      </c>
      <c r="G643" s="237"/>
      <c r="H643" s="238" t="s">
        <v>1</v>
      </c>
      <c r="I643" s="237"/>
      <c r="J643" s="237"/>
      <c r="K643" s="237"/>
      <c r="L643" s="240"/>
      <c r="M643" s="241"/>
      <c r="N643" s="242"/>
      <c r="O643" s="242"/>
      <c r="P643" s="242"/>
      <c r="Q643" s="242"/>
      <c r="R643" s="242"/>
      <c r="S643" s="242"/>
      <c r="T643" s="243"/>
      <c r="AT643" s="244" t="s">
        <v>145</v>
      </c>
      <c r="AU643" s="244" t="s">
        <v>94</v>
      </c>
      <c r="AV643" s="13" t="s">
        <v>82</v>
      </c>
      <c r="AW643" s="13" t="s">
        <v>35</v>
      </c>
      <c r="AX643" s="13" t="s">
        <v>74</v>
      </c>
      <c r="AY643" s="244" t="s">
        <v>136</v>
      </c>
    </row>
    <row r="644" s="11" customFormat="1">
      <c r="B644" s="205"/>
      <c r="C644" s="206"/>
      <c r="D644" s="207" t="s">
        <v>145</v>
      </c>
      <c r="E644" s="208" t="s">
        <v>1</v>
      </c>
      <c r="F644" s="209" t="s">
        <v>1232</v>
      </c>
      <c r="G644" s="206"/>
      <c r="H644" s="210">
        <v>27.599</v>
      </c>
      <c r="I644" s="206"/>
      <c r="J644" s="206"/>
      <c r="K644" s="206"/>
      <c r="L644" s="211"/>
      <c r="M644" s="212"/>
      <c r="N644" s="213"/>
      <c r="O644" s="213"/>
      <c r="P644" s="213"/>
      <c r="Q644" s="213"/>
      <c r="R644" s="213"/>
      <c r="S644" s="213"/>
      <c r="T644" s="214"/>
      <c r="AT644" s="215" t="s">
        <v>145</v>
      </c>
      <c r="AU644" s="215" t="s">
        <v>94</v>
      </c>
      <c r="AV644" s="11" t="s">
        <v>94</v>
      </c>
      <c r="AW644" s="11" t="s">
        <v>35</v>
      </c>
      <c r="AX644" s="11" t="s">
        <v>74</v>
      </c>
      <c r="AY644" s="215" t="s">
        <v>136</v>
      </c>
    </row>
    <row r="645" s="11" customFormat="1">
      <c r="B645" s="205"/>
      <c r="C645" s="206"/>
      <c r="D645" s="207" t="s">
        <v>145</v>
      </c>
      <c r="E645" s="208" t="s">
        <v>1</v>
      </c>
      <c r="F645" s="209" t="s">
        <v>1233</v>
      </c>
      <c r="G645" s="206"/>
      <c r="H645" s="210">
        <v>54.683999999999998</v>
      </c>
      <c r="I645" s="206"/>
      <c r="J645" s="206"/>
      <c r="K645" s="206"/>
      <c r="L645" s="211"/>
      <c r="M645" s="212"/>
      <c r="N645" s="213"/>
      <c r="O645" s="213"/>
      <c r="P645" s="213"/>
      <c r="Q645" s="213"/>
      <c r="R645" s="213"/>
      <c r="S645" s="213"/>
      <c r="T645" s="214"/>
      <c r="AT645" s="215" t="s">
        <v>145</v>
      </c>
      <c r="AU645" s="215" t="s">
        <v>94</v>
      </c>
      <c r="AV645" s="11" t="s">
        <v>94</v>
      </c>
      <c r="AW645" s="11" t="s">
        <v>35</v>
      </c>
      <c r="AX645" s="11" t="s">
        <v>74</v>
      </c>
      <c r="AY645" s="215" t="s">
        <v>136</v>
      </c>
    </row>
    <row r="646" s="11" customFormat="1">
      <c r="B646" s="205"/>
      <c r="C646" s="206"/>
      <c r="D646" s="207" t="s">
        <v>145</v>
      </c>
      <c r="E646" s="208" t="s">
        <v>1</v>
      </c>
      <c r="F646" s="209" t="s">
        <v>1234</v>
      </c>
      <c r="G646" s="206"/>
      <c r="H646" s="210">
        <v>41.700000000000003</v>
      </c>
      <c r="I646" s="206"/>
      <c r="J646" s="206"/>
      <c r="K646" s="206"/>
      <c r="L646" s="211"/>
      <c r="M646" s="212"/>
      <c r="N646" s="213"/>
      <c r="O646" s="213"/>
      <c r="P646" s="213"/>
      <c r="Q646" s="213"/>
      <c r="R646" s="213"/>
      <c r="S646" s="213"/>
      <c r="T646" s="214"/>
      <c r="AT646" s="215" t="s">
        <v>145</v>
      </c>
      <c r="AU646" s="215" t="s">
        <v>94</v>
      </c>
      <c r="AV646" s="11" t="s">
        <v>94</v>
      </c>
      <c r="AW646" s="11" t="s">
        <v>35</v>
      </c>
      <c r="AX646" s="11" t="s">
        <v>74</v>
      </c>
      <c r="AY646" s="215" t="s">
        <v>136</v>
      </c>
    </row>
    <row r="647" s="11" customFormat="1">
      <c r="B647" s="205"/>
      <c r="C647" s="206"/>
      <c r="D647" s="207" t="s">
        <v>145</v>
      </c>
      <c r="E647" s="208" t="s">
        <v>1</v>
      </c>
      <c r="F647" s="209" t="s">
        <v>1235</v>
      </c>
      <c r="G647" s="206"/>
      <c r="H647" s="210">
        <v>41.700000000000003</v>
      </c>
      <c r="I647" s="206"/>
      <c r="J647" s="206"/>
      <c r="K647" s="206"/>
      <c r="L647" s="211"/>
      <c r="M647" s="212"/>
      <c r="N647" s="213"/>
      <c r="O647" s="213"/>
      <c r="P647" s="213"/>
      <c r="Q647" s="213"/>
      <c r="R647" s="213"/>
      <c r="S647" s="213"/>
      <c r="T647" s="214"/>
      <c r="AT647" s="215" t="s">
        <v>145</v>
      </c>
      <c r="AU647" s="215" t="s">
        <v>94</v>
      </c>
      <c r="AV647" s="11" t="s">
        <v>94</v>
      </c>
      <c r="AW647" s="11" t="s">
        <v>35</v>
      </c>
      <c r="AX647" s="11" t="s">
        <v>74</v>
      </c>
      <c r="AY647" s="215" t="s">
        <v>136</v>
      </c>
    </row>
    <row r="648" s="11" customFormat="1">
      <c r="B648" s="205"/>
      <c r="C648" s="206"/>
      <c r="D648" s="207" t="s">
        <v>145</v>
      </c>
      <c r="E648" s="208" t="s">
        <v>1</v>
      </c>
      <c r="F648" s="209" t="s">
        <v>1236</v>
      </c>
      <c r="G648" s="206"/>
      <c r="H648" s="210">
        <v>17.66</v>
      </c>
      <c r="I648" s="206"/>
      <c r="J648" s="206"/>
      <c r="K648" s="206"/>
      <c r="L648" s="211"/>
      <c r="M648" s="212"/>
      <c r="N648" s="213"/>
      <c r="O648" s="213"/>
      <c r="P648" s="213"/>
      <c r="Q648" s="213"/>
      <c r="R648" s="213"/>
      <c r="S648" s="213"/>
      <c r="T648" s="214"/>
      <c r="AT648" s="215" t="s">
        <v>145</v>
      </c>
      <c r="AU648" s="215" t="s">
        <v>94</v>
      </c>
      <c r="AV648" s="11" t="s">
        <v>94</v>
      </c>
      <c r="AW648" s="11" t="s">
        <v>35</v>
      </c>
      <c r="AX648" s="11" t="s">
        <v>74</v>
      </c>
      <c r="AY648" s="215" t="s">
        <v>136</v>
      </c>
    </row>
    <row r="649" s="11" customFormat="1">
      <c r="B649" s="205"/>
      <c r="C649" s="206"/>
      <c r="D649" s="207" t="s">
        <v>145</v>
      </c>
      <c r="E649" s="208" t="s">
        <v>1</v>
      </c>
      <c r="F649" s="209" t="s">
        <v>1237</v>
      </c>
      <c r="G649" s="206"/>
      <c r="H649" s="210">
        <v>17.84</v>
      </c>
      <c r="I649" s="206"/>
      <c r="J649" s="206"/>
      <c r="K649" s="206"/>
      <c r="L649" s="211"/>
      <c r="M649" s="212"/>
      <c r="N649" s="213"/>
      <c r="O649" s="213"/>
      <c r="P649" s="213"/>
      <c r="Q649" s="213"/>
      <c r="R649" s="213"/>
      <c r="S649" s="213"/>
      <c r="T649" s="214"/>
      <c r="AT649" s="215" t="s">
        <v>145</v>
      </c>
      <c r="AU649" s="215" t="s">
        <v>94</v>
      </c>
      <c r="AV649" s="11" t="s">
        <v>94</v>
      </c>
      <c r="AW649" s="11" t="s">
        <v>35</v>
      </c>
      <c r="AX649" s="11" t="s">
        <v>74</v>
      </c>
      <c r="AY649" s="215" t="s">
        <v>136</v>
      </c>
    </row>
    <row r="650" s="14" customFormat="1">
      <c r="B650" s="254"/>
      <c r="C650" s="255"/>
      <c r="D650" s="207" t="s">
        <v>145</v>
      </c>
      <c r="E650" s="256" t="s">
        <v>1</v>
      </c>
      <c r="F650" s="257" t="s">
        <v>472</v>
      </c>
      <c r="G650" s="255"/>
      <c r="H650" s="258">
        <v>201.18299999999999</v>
      </c>
      <c r="I650" s="255"/>
      <c r="J650" s="255"/>
      <c r="K650" s="255"/>
      <c r="L650" s="259"/>
      <c r="M650" s="260"/>
      <c r="N650" s="261"/>
      <c r="O650" s="261"/>
      <c r="P650" s="261"/>
      <c r="Q650" s="261"/>
      <c r="R650" s="261"/>
      <c r="S650" s="261"/>
      <c r="T650" s="262"/>
      <c r="AT650" s="263" t="s">
        <v>145</v>
      </c>
      <c r="AU650" s="263" t="s">
        <v>94</v>
      </c>
      <c r="AV650" s="14" t="s">
        <v>154</v>
      </c>
      <c r="AW650" s="14" t="s">
        <v>35</v>
      </c>
      <c r="AX650" s="14" t="s">
        <v>74</v>
      </c>
      <c r="AY650" s="263" t="s">
        <v>136</v>
      </c>
    </row>
    <row r="651" s="11" customFormat="1">
      <c r="B651" s="205"/>
      <c r="C651" s="206"/>
      <c r="D651" s="207" t="s">
        <v>145</v>
      </c>
      <c r="E651" s="208" t="s">
        <v>1</v>
      </c>
      <c r="F651" s="209" t="s">
        <v>1238</v>
      </c>
      <c r="G651" s="206"/>
      <c r="H651" s="210">
        <v>20.117999999999999</v>
      </c>
      <c r="I651" s="206"/>
      <c r="J651" s="206"/>
      <c r="K651" s="206"/>
      <c r="L651" s="211"/>
      <c r="M651" s="212"/>
      <c r="N651" s="213"/>
      <c r="O651" s="213"/>
      <c r="P651" s="213"/>
      <c r="Q651" s="213"/>
      <c r="R651" s="213"/>
      <c r="S651" s="213"/>
      <c r="T651" s="214"/>
      <c r="AT651" s="215" t="s">
        <v>145</v>
      </c>
      <c r="AU651" s="215" t="s">
        <v>94</v>
      </c>
      <c r="AV651" s="11" t="s">
        <v>94</v>
      </c>
      <c r="AW651" s="11" t="s">
        <v>35</v>
      </c>
      <c r="AX651" s="11" t="s">
        <v>74</v>
      </c>
      <c r="AY651" s="215" t="s">
        <v>136</v>
      </c>
    </row>
    <row r="652" s="12" customFormat="1">
      <c r="B652" s="221"/>
      <c r="C652" s="222"/>
      <c r="D652" s="207" t="s">
        <v>145</v>
      </c>
      <c r="E652" s="223" t="s">
        <v>1</v>
      </c>
      <c r="F652" s="224" t="s">
        <v>214</v>
      </c>
      <c r="G652" s="222"/>
      <c r="H652" s="225">
        <v>221.30099999999999</v>
      </c>
      <c r="I652" s="222"/>
      <c r="J652" s="222"/>
      <c r="K652" s="222"/>
      <c r="L652" s="226"/>
      <c r="M652" s="227"/>
      <c r="N652" s="228"/>
      <c r="O652" s="228"/>
      <c r="P652" s="228"/>
      <c r="Q652" s="228"/>
      <c r="R652" s="228"/>
      <c r="S652" s="228"/>
      <c r="T652" s="229"/>
      <c r="AT652" s="230" t="s">
        <v>145</v>
      </c>
      <c r="AU652" s="230" t="s">
        <v>94</v>
      </c>
      <c r="AV652" s="12" t="s">
        <v>143</v>
      </c>
      <c r="AW652" s="12" t="s">
        <v>35</v>
      </c>
      <c r="AX652" s="12" t="s">
        <v>82</v>
      </c>
      <c r="AY652" s="230" t="s">
        <v>136</v>
      </c>
    </row>
    <row r="653" s="1" customFormat="1" ht="16.5" customHeight="1">
      <c r="B653" s="34"/>
      <c r="C653" s="245" t="s">
        <v>1239</v>
      </c>
      <c r="D653" s="245" t="s">
        <v>440</v>
      </c>
      <c r="E653" s="246" t="s">
        <v>1196</v>
      </c>
      <c r="F653" s="247" t="s">
        <v>1197</v>
      </c>
      <c r="G653" s="248" t="s">
        <v>174</v>
      </c>
      <c r="H653" s="249">
        <v>0.076999999999999999</v>
      </c>
      <c r="I653" s="250">
        <v>0</v>
      </c>
      <c r="J653" s="250">
        <f>ROUND(I653*H653,2)</f>
        <v>0</v>
      </c>
      <c r="K653" s="247" t="s">
        <v>142</v>
      </c>
      <c r="L653" s="251"/>
      <c r="M653" s="252" t="s">
        <v>1</v>
      </c>
      <c r="N653" s="253" t="s">
        <v>45</v>
      </c>
      <c r="O653" s="202">
        <v>0</v>
      </c>
      <c r="P653" s="202">
        <f>O653*H653</f>
        <v>0</v>
      </c>
      <c r="Q653" s="202">
        <v>1</v>
      </c>
      <c r="R653" s="202">
        <f>Q653*H653</f>
        <v>0.076999999999999999</v>
      </c>
      <c r="S653" s="202">
        <v>0</v>
      </c>
      <c r="T653" s="203">
        <f>S653*H653</f>
        <v>0</v>
      </c>
      <c r="AR653" s="16" t="s">
        <v>500</v>
      </c>
      <c r="AT653" s="16" t="s">
        <v>440</v>
      </c>
      <c r="AU653" s="16" t="s">
        <v>94</v>
      </c>
      <c r="AY653" s="16" t="s">
        <v>136</v>
      </c>
      <c r="BE653" s="204">
        <f>IF(N653="základní",J653,0)</f>
        <v>0</v>
      </c>
      <c r="BF653" s="204">
        <f>IF(N653="snížená",J653,0)</f>
        <v>0</v>
      </c>
      <c r="BG653" s="204">
        <f>IF(N653="zákl. přenesená",J653,0)</f>
        <v>0</v>
      </c>
      <c r="BH653" s="204">
        <f>IF(N653="sníž. přenesená",J653,0)</f>
        <v>0</v>
      </c>
      <c r="BI653" s="204">
        <f>IF(N653="nulová",J653,0)</f>
        <v>0</v>
      </c>
      <c r="BJ653" s="16" t="s">
        <v>82</v>
      </c>
      <c r="BK653" s="204">
        <f>ROUND(I653*H653,2)</f>
        <v>0</v>
      </c>
      <c r="BL653" s="16" t="s">
        <v>321</v>
      </c>
      <c r="BM653" s="16" t="s">
        <v>1240</v>
      </c>
    </row>
    <row r="654" s="1" customFormat="1">
      <c r="B654" s="34"/>
      <c r="C654" s="35"/>
      <c r="D654" s="207" t="s">
        <v>151</v>
      </c>
      <c r="E654" s="35"/>
      <c r="F654" s="216" t="s">
        <v>1199</v>
      </c>
      <c r="G654" s="35"/>
      <c r="H654" s="35"/>
      <c r="I654" s="35"/>
      <c r="J654" s="35"/>
      <c r="K654" s="35"/>
      <c r="L654" s="36"/>
      <c r="M654" s="217"/>
      <c r="N654" s="75"/>
      <c r="O654" s="75"/>
      <c r="P654" s="75"/>
      <c r="Q654" s="75"/>
      <c r="R654" s="75"/>
      <c r="S654" s="75"/>
      <c r="T654" s="76"/>
      <c r="AT654" s="16" t="s">
        <v>151</v>
      </c>
      <c r="AU654" s="16" t="s">
        <v>94</v>
      </c>
    </row>
    <row r="655" s="11" customFormat="1">
      <c r="B655" s="205"/>
      <c r="C655" s="206"/>
      <c r="D655" s="207" t="s">
        <v>145</v>
      </c>
      <c r="E655" s="206"/>
      <c r="F655" s="209" t="s">
        <v>1241</v>
      </c>
      <c r="G655" s="206"/>
      <c r="H655" s="210">
        <v>0.076999999999999999</v>
      </c>
      <c r="I655" s="206"/>
      <c r="J655" s="206"/>
      <c r="K655" s="206"/>
      <c r="L655" s="211"/>
      <c r="M655" s="212"/>
      <c r="N655" s="213"/>
      <c r="O655" s="213"/>
      <c r="P655" s="213"/>
      <c r="Q655" s="213"/>
      <c r="R655" s="213"/>
      <c r="S655" s="213"/>
      <c r="T655" s="214"/>
      <c r="AT655" s="215" t="s">
        <v>145</v>
      </c>
      <c r="AU655" s="215" t="s">
        <v>94</v>
      </c>
      <c r="AV655" s="11" t="s">
        <v>94</v>
      </c>
      <c r="AW655" s="11" t="s">
        <v>4</v>
      </c>
      <c r="AX655" s="11" t="s">
        <v>82</v>
      </c>
      <c r="AY655" s="215" t="s">
        <v>136</v>
      </c>
    </row>
    <row r="656" s="1" customFormat="1" ht="16.5" customHeight="1">
      <c r="B656" s="34"/>
      <c r="C656" s="195" t="s">
        <v>1242</v>
      </c>
      <c r="D656" s="195" t="s">
        <v>138</v>
      </c>
      <c r="E656" s="196" t="s">
        <v>1243</v>
      </c>
      <c r="F656" s="197" t="s">
        <v>1244</v>
      </c>
      <c r="G656" s="198" t="s">
        <v>149</v>
      </c>
      <c r="H656" s="199">
        <v>442.60199999999998</v>
      </c>
      <c r="I656" s="200">
        <v>0</v>
      </c>
      <c r="J656" s="200">
        <f>ROUND(I656*H656,2)</f>
        <v>0</v>
      </c>
      <c r="K656" s="197" t="s">
        <v>142</v>
      </c>
      <c r="L656" s="36"/>
      <c r="M656" s="73" t="s">
        <v>1</v>
      </c>
      <c r="N656" s="201" t="s">
        <v>45</v>
      </c>
      <c r="O656" s="202">
        <v>0</v>
      </c>
      <c r="P656" s="202">
        <f>O656*H656</f>
        <v>0</v>
      </c>
      <c r="Q656" s="202">
        <v>0</v>
      </c>
      <c r="R656" s="202">
        <f>Q656*H656</f>
        <v>0</v>
      </c>
      <c r="S656" s="202">
        <v>0</v>
      </c>
      <c r="T656" s="203">
        <f>S656*H656</f>
        <v>0</v>
      </c>
      <c r="AR656" s="16" t="s">
        <v>321</v>
      </c>
      <c r="AT656" s="16" t="s">
        <v>138</v>
      </c>
      <c r="AU656" s="16" t="s">
        <v>94</v>
      </c>
      <c r="AY656" s="16" t="s">
        <v>136</v>
      </c>
      <c r="BE656" s="204">
        <f>IF(N656="základní",J656,0)</f>
        <v>0</v>
      </c>
      <c r="BF656" s="204">
        <f>IF(N656="snížená",J656,0)</f>
        <v>0</v>
      </c>
      <c r="BG656" s="204">
        <f>IF(N656="zákl. přenesená",J656,0)</f>
        <v>0</v>
      </c>
      <c r="BH656" s="204">
        <f>IF(N656="sníž. přenesená",J656,0)</f>
        <v>0</v>
      </c>
      <c r="BI656" s="204">
        <f>IF(N656="nulová",J656,0)</f>
        <v>0</v>
      </c>
      <c r="BJ656" s="16" t="s">
        <v>82</v>
      </c>
      <c r="BK656" s="204">
        <f>ROUND(I656*H656,2)</f>
        <v>0</v>
      </c>
      <c r="BL656" s="16" t="s">
        <v>321</v>
      </c>
      <c r="BM656" s="16" t="s">
        <v>1245</v>
      </c>
    </row>
    <row r="657" s="1" customFormat="1">
      <c r="B657" s="34"/>
      <c r="C657" s="35"/>
      <c r="D657" s="207" t="s">
        <v>151</v>
      </c>
      <c r="E657" s="35"/>
      <c r="F657" s="216" t="s">
        <v>1246</v>
      </c>
      <c r="G657" s="35"/>
      <c r="H657" s="35"/>
      <c r="I657" s="35"/>
      <c r="J657" s="35"/>
      <c r="K657" s="35"/>
      <c r="L657" s="36"/>
      <c r="M657" s="217"/>
      <c r="N657" s="75"/>
      <c r="O657" s="75"/>
      <c r="P657" s="75"/>
      <c r="Q657" s="75"/>
      <c r="R657" s="75"/>
      <c r="S657" s="75"/>
      <c r="T657" s="76"/>
      <c r="AT657" s="16" t="s">
        <v>151</v>
      </c>
      <c r="AU657" s="16" t="s">
        <v>94</v>
      </c>
    </row>
    <row r="658" s="11" customFormat="1">
      <c r="B658" s="205"/>
      <c r="C658" s="206"/>
      <c r="D658" s="207" t="s">
        <v>145</v>
      </c>
      <c r="E658" s="208" t="s">
        <v>1</v>
      </c>
      <c r="F658" s="209" t="s">
        <v>1247</v>
      </c>
      <c r="G658" s="206"/>
      <c r="H658" s="210">
        <v>442.60199999999998</v>
      </c>
      <c r="I658" s="206"/>
      <c r="J658" s="206"/>
      <c r="K658" s="206"/>
      <c r="L658" s="211"/>
      <c r="M658" s="212"/>
      <c r="N658" s="213"/>
      <c r="O658" s="213"/>
      <c r="P658" s="213"/>
      <c r="Q658" s="213"/>
      <c r="R658" s="213"/>
      <c r="S658" s="213"/>
      <c r="T658" s="214"/>
      <c r="AT658" s="215" t="s">
        <v>145</v>
      </c>
      <c r="AU658" s="215" t="s">
        <v>94</v>
      </c>
      <c r="AV658" s="11" t="s">
        <v>94</v>
      </c>
      <c r="AW658" s="11" t="s">
        <v>35</v>
      </c>
      <c r="AX658" s="11" t="s">
        <v>82</v>
      </c>
      <c r="AY658" s="215" t="s">
        <v>136</v>
      </c>
    </row>
    <row r="659" s="1" customFormat="1" ht="16.5" customHeight="1">
      <c r="B659" s="34"/>
      <c r="C659" s="245" t="s">
        <v>1248</v>
      </c>
      <c r="D659" s="245" t="s">
        <v>440</v>
      </c>
      <c r="E659" s="246" t="s">
        <v>1209</v>
      </c>
      <c r="F659" s="247" t="s">
        <v>1210</v>
      </c>
      <c r="G659" s="248" t="s">
        <v>174</v>
      </c>
      <c r="H659" s="249">
        <v>0.19900000000000001</v>
      </c>
      <c r="I659" s="250">
        <v>0</v>
      </c>
      <c r="J659" s="250">
        <f>ROUND(I659*H659,2)</f>
        <v>0</v>
      </c>
      <c r="K659" s="247" t="s">
        <v>142</v>
      </c>
      <c r="L659" s="251"/>
      <c r="M659" s="252" t="s">
        <v>1</v>
      </c>
      <c r="N659" s="253" t="s">
        <v>45</v>
      </c>
      <c r="O659" s="202">
        <v>0</v>
      </c>
      <c r="P659" s="202">
        <f>O659*H659</f>
        <v>0</v>
      </c>
      <c r="Q659" s="202">
        <v>1</v>
      </c>
      <c r="R659" s="202">
        <f>Q659*H659</f>
        <v>0.19900000000000001</v>
      </c>
      <c r="S659" s="202">
        <v>0</v>
      </c>
      <c r="T659" s="203">
        <f>S659*H659</f>
        <v>0</v>
      </c>
      <c r="AR659" s="16" t="s">
        <v>500</v>
      </c>
      <c r="AT659" s="16" t="s">
        <v>440</v>
      </c>
      <c r="AU659" s="16" t="s">
        <v>94</v>
      </c>
      <c r="AY659" s="16" t="s">
        <v>136</v>
      </c>
      <c r="BE659" s="204">
        <f>IF(N659="základní",J659,0)</f>
        <v>0</v>
      </c>
      <c r="BF659" s="204">
        <f>IF(N659="snížená",J659,0)</f>
        <v>0</v>
      </c>
      <c r="BG659" s="204">
        <f>IF(N659="zákl. přenesená",J659,0)</f>
        <v>0</v>
      </c>
      <c r="BH659" s="204">
        <f>IF(N659="sníž. přenesená",J659,0)</f>
        <v>0</v>
      </c>
      <c r="BI659" s="204">
        <f>IF(N659="nulová",J659,0)</f>
        <v>0</v>
      </c>
      <c r="BJ659" s="16" t="s">
        <v>82</v>
      </c>
      <c r="BK659" s="204">
        <f>ROUND(I659*H659,2)</f>
        <v>0</v>
      </c>
      <c r="BL659" s="16" t="s">
        <v>321</v>
      </c>
      <c r="BM659" s="16" t="s">
        <v>1249</v>
      </c>
    </row>
    <row r="660" s="1" customFormat="1">
      <c r="B660" s="34"/>
      <c r="C660" s="35"/>
      <c r="D660" s="207" t="s">
        <v>151</v>
      </c>
      <c r="E660" s="35"/>
      <c r="F660" s="216" t="s">
        <v>1212</v>
      </c>
      <c r="G660" s="35"/>
      <c r="H660" s="35"/>
      <c r="I660" s="35"/>
      <c r="J660" s="35"/>
      <c r="K660" s="35"/>
      <c r="L660" s="36"/>
      <c r="M660" s="217"/>
      <c r="N660" s="75"/>
      <c r="O660" s="75"/>
      <c r="P660" s="75"/>
      <c r="Q660" s="75"/>
      <c r="R660" s="75"/>
      <c r="S660" s="75"/>
      <c r="T660" s="76"/>
      <c r="AT660" s="16" t="s">
        <v>151</v>
      </c>
      <c r="AU660" s="16" t="s">
        <v>94</v>
      </c>
    </row>
    <row r="661" s="11" customFormat="1">
      <c r="B661" s="205"/>
      <c r="C661" s="206"/>
      <c r="D661" s="207" t="s">
        <v>145</v>
      </c>
      <c r="E661" s="206"/>
      <c r="F661" s="209" t="s">
        <v>1250</v>
      </c>
      <c r="G661" s="206"/>
      <c r="H661" s="210">
        <v>0.19900000000000001</v>
      </c>
      <c r="I661" s="206"/>
      <c r="J661" s="206"/>
      <c r="K661" s="206"/>
      <c r="L661" s="211"/>
      <c r="M661" s="212"/>
      <c r="N661" s="213"/>
      <c r="O661" s="213"/>
      <c r="P661" s="213"/>
      <c r="Q661" s="213"/>
      <c r="R661" s="213"/>
      <c r="S661" s="213"/>
      <c r="T661" s="214"/>
      <c r="AT661" s="215" t="s">
        <v>145</v>
      </c>
      <c r="AU661" s="215" t="s">
        <v>94</v>
      </c>
      <c r="AV661" s="11" t="s">
        <v>94</v>
      </c>
      <c r="AW661" s="11" t="s">
        <v>4</v>
      </c>
      <c r="AX661" s="11" t="s">
        <v>82</v>
      </c>
      <c r="AY661" s="215" t="s">
        <v>136</v>
      </c>
    </row>
    <row r="662" s="1" customFormat="1" ht="16.5" customHeight="1">
      <c r="B662" s="34"/>
      <c r="C662" s="195" t="s">
        <v>1251</v>
      </c>
      <c r="D662" s="195" t="s">
        <v>138</v>
      </c>
      <c r="E662" s="196" t="s">
        <v>1252</v>
      </c>
      <c r="F662" s="197" t="s">
        <v>1253</v>
      </c>
      <c r="G662" s="198" t="s">
        <v>149</v>
      </c>
      <c r="H662" s="199">
        <v>78.400000000000006</v>
      </c>
      <c r="I662" s="200">
        <v>0</v>
      </c>
      <c r="J662" s="200">
        <f>ROUND(I662*H662,2)</f>
        <v>0</v>
      </c>
      <c r="K662" s="197" t="s">
        <v>142</v>
      </c>
      <c r="L662" s="36"/>
      <c r="M662" s="73" t="s">
        <v>1</v>
      </c>
      <c r="N662" s="201" t="s">
        <v>45</v>
      </c>
      <c r="O662" s="202">
        <v>0</v>
      </c>
      <c r="P662" s="202">
        <f>O662*H662</f>
        <v>0</v>
      </c>
      <c r="Q662" s="202">
        <v>0</v>
      </c>
      <c r="R662" s="202">
        <f>Q662*H662</f>
        <v>0</v>
      </c>
      <c r="S662" s="202">
        <v>0</v>
      </c>
      <c r="T662" s="203">
        <f>S662*H662</f>
        <v>0</v>
      </c>
      <c r="AR662" s="16" t="s">
        <v>321</v>
      </c>
      <c r="AT662" s="16" t="s">
        <v>138</v>
      </c>
      <c r="AU662" s="16" t="s">
        <v>94</v>
      </c>
      <c r="AY662" s="16" t="s">
        <v>136</v>
      </c>
      <c r="BE662" s="204">
        <f>IF(N662="základní",J662,0)</f>
        <v>0</v>
      </c>
      <c r="BF662" s="204">
        <f>IF(N662="snížená",J662,0)</f>
        <v>0</v>
      </c>
      <c r="BG662" s="204">
        <f>IF(N662="zákl. přenesená",J662,0)</f>
        <v>0</v>
      </c>
      <c r="BH662" s="204">
        <f>IF(N662="sníž. přenesená",J662,0)</f>
        <v>0</v>
      </c>
      <c r="BI662" s="204">
        <f>IF(N662="nulová",J662,0)</f>
        <v>0</v>
      </c>
      <c r="BJ662" s="16" t="s">
        <v>82</v>
      </c>
      <c r="BK662" s="204">
        <f>ROUND(I662*H662,2)</f>
        <v>0</v>
      </c>
      <c r="BL662" s="16" t="s">
        <v>321</v>
      </c>
      <c r="BM662" s="16" t="s">
        <v>1254</v>
      </c>
    </row>
    <row r="663" s="1" customFormat="1">
      <c r="B663" s="34"/>
      <c r="C663" s="35"/>
      <c r="D663" s="207" t="s">
        <v>151</v>
      </c>
      <c r="E663" s="35"/>
      <c r="F663" s="216" t="s">
        <v>1255</v>
      </c>
      <c r="G663" s="35"/>
      <c r="H663" s="35"/>
      <c r="I663" s="35"/>
      <c r="J663" s="35"/>
      <c r="K663" s="35"/>
      <c r="L663" s="36"/>
      <c r="M663" s="217"/>
      <c r="N663" s="75"/>
      <c r="O663" s="75"/>
      <c r="P663" s="75"/>
      <c r="Q663" s="75"/>
      <c r="R663" s="75"/>
      <c r="S663" s="75"/>
      <c r="T663" s="76"/>
      <c r="AT663" s="16" t="s">
        <v>151</v>
      </c>
      <c r="AU663" s="16" t="s">
        <v>94</v>
      </c>
    </row>
    <row r="664" s="13" customFormat="1">
      <c r="B664" s="236"/>
      <c r="C664" s="237"/>
      <c r="D664" s="207" t="s">
        <v>145</v>
      </c>
      <c r="E664" s="238" t="s">
        <v>1</v>
      </c>
      <c r="F664" s="239" t="s">
        <v>617</v>
      </c>
      <c r="G664" s="237"/>
      <c r="H664" s="238" t="s">
        <v>1</v>
      </c>
      <c r="I664" s="237"/>
      <c r="J664" s="237"/>
      <c r="K664" s="237"/>
      <c r="L664" s="240"/>
      <c r="M664" s="241"/>
      <c r="N664" s="242"/>
      <c r="O664" s="242"/>
      <c r="P664" s="242"/>
      <c r="Q664" s="242"/>
      <c r="R664" s="242"/>
      <c r="S664" s="242"/>
      <c r="T664" s="243"/>
      <c r="AT664" s="244" t="s">
        <v>145</v>
      </c>
      <c r="AU664" s="244" t="s">
        <v>94</v>
      </c>
      <c r="AV664" s="13" t="s">
        <v>82</v>
      </c>
      <c r="AW664" s="13" t="s">
        <v>35</v>
      </c>
      <c r="AX664" s="13" t="s">
        <v>74</v>
      </c>
      <c r="AY664" s="244" t="s">
        <v>136</v>
      </c>
    </row>
    <row r="665" s="11" customFormat="1">
      <c r="B665" s="205"/>
      <c r="C665" s="206"/>
      <c r="D665" s="207" t="s">
        <v>145</v>
      </c>
      <c r="E665" s="208" t="s">
        <v>1</v>
      </c>
      <c r="F665" s="209" t="s">
        <v>1256</v>
      </c>
      <c r="G665" s="206"/>
      <c r="H665" s="210">
        <v>39.200000000000003</v>
      </c>
      <c r="I665" s="206"/>
      <c r="J665" s="206"/>
      <c r="K665" s="206"/>
      <c r="L665" s="211"/>
      <c r="M665" s="212"/>
      <c r="N665" s="213"/>
      <c r="O665" s="213"/>
      <c r="P665" s="213"/>
      <c r="Q665" s="213"/>
      <c r="R665" s="213"/>
      <c r="S665" s="213"/>
      <c r="T665" s="214"/>
      <c r="AT665" s="215" t="s">
        <v>145</v>
      </c>
      <c r="AU665" s="215" t="s">
        <v>94</v>
      </c>
      <c r="AV665" s="11" t="s">
        <v>94</v>
      </c>
      <c r="AW665" s="11" t="s">
        <v>35</v>
      </c>
      <c r="AX665" s="11" t="s">
        <v>74</v>
      </c>
      <c r="AY665" s="215" t="s">
        <v>136</v>
      </c>
    </row>
    <row r="666" s="11" customFormat="1">
      <c r="B666" s="205"/>
      <c r="C666" s="206"/>
      <c r="D666" s="207" t="s">
        <v>145</v>
      </c>
      <c r="E666" s="208" t="s">
        <v>1</v>
      </c>
      <c r="F666" s="209" t="s">
        <v>1257</v>
      </c>
      <c r="G666" s="206"/>
      <c r="H666" s="210">
        <v>39.200000000000003</v>
      </c>
      <c r="I666" s="206"/>
      <c r="J666" s="206"/>
      <c r="K666" s="206"/>
      <c r="L666" s="211"/>
      <c r="M666" s="212"/>
      <c r="N666" s="213"/>
      <c r="O666" s="213"/>
      <c r="P666" s="213"/>
      <c r="Q666" s="213"/>
      <c r="R666" s="213"/>
      <c r="S666" s="213"/>
      <c r="T666" s="214"/>
      <c r="AT666" s="215" t="s">
        <v>145</v>
      </c>
      <c r="AU666" s="215" t="s">
        <v>94</v>
      </c>
      <c r="AV666" s="11" t="s">
        <v>94</v>
      </c>
      <c r="AW666" s="11" t="s">
        <v>35</v>
      </c>
      <c r="AX666" s="11" t="s">
        <v>74</v>
      </c>
      <c r="AY666" s="215" t="s">
        <v>136</v>
      </c>
    </row>
    <row r="667" s="12" customFormat="1">
      <c r="B667" s="221"/>
      <c r="C667" s="222"/>
      <c r="D667" s="207" t="s">
        <v>145</v>
      </c>
      <c r="E667" s="223" t="s">
        <v>1</v>
      </c>
      <c r="F667" s="224" t="s">
        <v>214</v>
      </c>
      <c r="G667" s="222"/>
      <c r="H667" s="225">
        <v>78.400000000000006</v>
      </c>
      <c r="I667" s="222"/>
      <c r="J667" s="222"/>
      <c r="K667" s="222"/>
      <c r="L667" s="226"/>
      <c r="M667" s="227"/>
      <c r="N667" s="228"/>
      <c r="O667" s="228"/>
      <c r="P667" s="228"/>
      <c r="Q667" s="228"/>
      <c r="R667" s="228"/>
      <c r="S667" s="228"/>
      <c r="T667" s="229"/>
      <c r="AT667" s="230" t="s">
        <v>145</v>
      </c>
      <c r="AU667" s="230" t="s">
        <v>94</v>
      </c>
      <c r="AV667" s="12" t="s">
        <v>143</v>
      </c>
      <c r="AW667" s="12" t="s">
        <v>35</v>
      </c>
      <c r="AX667" s="12" t="s">
        <v>82</v>
      </c>
      <c r="AY667" s="230" t="s">
        <v>136</v>
      </c>
    </row>
    <row r="668" s="1" customFormat="1" ht="16.5" customHeight="1">
      <c r="B668" s="34"/>
      <c r="C668" s="245" t="s">
        <v>1258</v>
      </c>
      <c r="D668" s="245" t="s">
        <v>440</v>
      </c>
      <c r="E668" s="246" t="s">
        <v>1196</v>
      </c>
      <c r="F668" s="247" t="s">
        <v>1197</v>
      </c>
      <c r="G668" s="248" t="s">
        <v>174</v>
      </c>
      <c r="H668" s="249">
        <v>0.012</v>
      </c>
      <c r="I668" s="250">
        <v>0</v>
      </c>
      <c r="J668" s="250">
        <f>ROUND(I668*H668,2)</f>
        <v>0</v>
      </c>
      <c r="K668" s="247" t="s">
        <v>142</v>
      </c>
      <c r="L668" s="251"/>
      <c r="M668" s="252" t="s">
        <v>1</v>
      </c>
      <c r="N668" s="253" t="s">
        <v>45</v>
      </c>
      <c r="O668" s="202">
        <v>0</v>
      </c>
      <c r="P668" s="202">
        <f>O668*H668</f>
        <v>0</v>
      </c>
      <c r="Q668" s="202">
        <v>1</v>
      </c>
      <c r="R668" s="202">
        <f>Q668*H668</f>
        <v>0.012</v>
      </c>
      <c r="S668" s="202">
        <v>0</v>
      </c>
      <c r="T668" s="203">
        <f>S668*H668</f>
        <v>0</v>
      </c>
      <c r="AR668" s="16" t="s">
        <v>500</v>
      </c>
      <c r="AT668" s="16" t="s">
        <v>440</v>
      </c>
      <c r="AU668" s="16" t="s">
        <v>94</v>
      </c>
      <c r="AY668" s="16" t="s">
        <v>136</v>
      </c>
      <c r="BE668" s="204">
        <f>IF(N668="základní",J668,0)</f>
        <v>0</v>
      </c>
      <c r="BF668" s="204">
        <f>IF(N668="snížená",J668,0)</f>
        <v>0</v>
      </c>
      <c r="BG668" s="204">
        <f>IF(N668="zákl. přenesená",J668,0)</f>
        <v>0</v>
      </c>
      <c r="BH668" s="204">
        <f>IF(N668="sníž. přenesená",J668,0)</f>
        <v>0</v>
      </c>
      <c r="BI668" s="204">
        <f>IF(N668="nulová",J668,0)</f>
        <v>0</v>
      </c>
      <c r="BJ668" s="16" t="s">
        <v>82</v>
      </c>
      <c r="BK668" s="204">
        <f>ROUND(I668*H668,2)</f>
        <v>0</v>
      </c>
      <c r="BL668" s="16" t="s">
        <v>321</v>
      </c>
      <c r="BM668" s="16" t="s">
        <v>1259</v>
      </c>
    </row>
    <row r="669" s="1" customFormat="1">
      <c r="B669" s="34"/>
      <c r="C669" s="35"/>
      <c r="D669" s="207" t="s">
        <v>151</v>
      </c>
      <c r="E669" s="35"/>
      <c r="F669" s="216" t="s">
        <v>1199</v>
      </c>
      <c r="G669" s="35"/>
      <c r="H669" s="35"/>
      <c r="I669" s="35"/>
      <c r="J669" s="35"/>
      <c r="K669" s="35"/>
      <c r="L669" s="36"/>
      <c r="M669" s="217"/>
      <c r="N669" s="75"/>
      <c r="O669" s="75"/>
      <c r="P669" s="75"/>
      <c r="Q669" s="75"/>
      <c r="R669" s="75"/>
      <c r="S669" s="75"/>
      <c r="T669" s="76"/>
      <c r="AT669" s="16" t="s">
        <v>151</v>
      </c>
      <c r="AU669" s="16" t="s">
        <v>94</v>
      </c>
    </row>
    <row r="670" s="11" customFormat="1">
      <c r="B670" s="205"/>
      <c r="C670" s="206"/>
      <c r="D670" s="207" t="s">
        <v>145</v>
      </c>
      <c r="E670" s="206"/>
      <c r="F670" s="209" t="s">
        <v>1260</v>
      </c>
      <c r="G670" s="206"/>
      <c r="H670" s="210">
        <v>0.012</v>
      </c>
      <c r="I670" s="206"/>
      <c r="J670" s="206"/>
      <c r="K670" s="206"/>
      <c r="L670" s="211"/>
      <c r="M670" s="212"/>
      <c r="N670" s="213"/>
      <c r="O670" s="213"/>
      <c r="P670" s="213"/>
      <c r="Q670" s="213"/>
      <c r="R670" s="213"/>
      <c r="S670" s="213"/>
      <c r="T670" s="214"/>
      <c r="AT670" s="215" t="s">
        <v>145</v>
      </c>
      <c r="AU670" s="215" t="s">
        <v>94</v>
      </c>
      <c r="AV670" s="11" t="s">
        <v>94</v>
      </c>
      <c r="AW670" s="11" t="s">
        <v>4</v>
      </c>
      <c r="AX670" s="11" t="s">
        <v>82</v>
      </c>
      <c r="AY670" s="215" t="s">
        <v>136</v>
      </c>
    </row>
    <row r="671" s="1" customFormat="1" ht="16.5" customHeight="1">
      <c r="B671" s="34"/>
      <c r="C671" s="245" t="s">
        <v>1261</v>
      </c>
      <c r="D671" s="245" t="s">
        <v>440</v>
      </c>
      <c r="E671" s="246" t="s">
        <v>1262</v>
      </c>
      <c r="F671" s="247" t="s">
        <v>1263</v>
      </c>
      <c r="G671" s="248" t="s">
        <v>149</v>
      </c>
      <c r="H671" s="249">
        <v>39.200000000000003</v>
      </c>
      <c r="I671" s="250">
        <v>0</v>
      </c>
      <c r="J671" s="250">
        <f>ROUND(I671*H671,2)</f>
        <v>0</v>
      </c>
      <c r="K671" s="247" t="s">
        <v>1</v>
      </c>
      <c r="L671" s="251"/>
      <c r="M671" s="252" t="s">
        <v>1</v>
      </c>
      <c r="N671" s="253" t="s">
        <v>45</v>
      </c>
      <c r="O671" s="202">
        <v>0</v>
      </c>
      <c r="P671" s="202">
        <f>O671*H671</f>
        <v>0</v>
      </c>
      <c r="Q671" s="202">
        <v>0.01</v>
      </c>
      <c r="R671" s="202">
        <f>Q671*H671</f>
        <v>0.39200000000000002</v>
      </c>
      <c r="S671" s="202">
        <v>0</v>
      </c>
      <c r="T671" s="203">
        <f>S671*H671</f>
        <v>0</v>
      </c>
      <c r="AR671" s="16" t="s">
        <v>500</v>
      </c>
      <c r="AT671" s="16" t="s">
        <v>440</v>
      </c>
      <c r="AU671" s="16" t="s">
        <v>94</v>
      </c>
      <c r="AY671" s="16" t="s">
        <v>136</v>
      </c>
      <c r="BE671" s="204">
        <f>IF(N671="základní",J671,0)</f>
        <v>0</v>
      </c>
      <c r="BF671" s="204">
        <f>IF(N671="snížená",J671,0)</f>
        <v>0</v>
      </c>
      <c r="BG671" s="204">
        <f>IF(N671="zákl. přenesená",J671,0)</f>
        <v>0</v>
      </c>
      <c r="BH671" s="204">
        <f>IF(N671="sníž. přenesená",J671,0)</f>
        <v>0</v>
      </c>
      <c r="BI671" s="204">
        <f>IF(N671="nulová",J671,0)</f>
        <v>0</v>
      </c>
      <c r="BJ671" s="16" t="s">
        <v>82</v>
      </c>
      <c r="BK671" s="204">
        <f>ROUND(I671*H671,2)</f>
        <v>0</v>
      </c>
      <c r="BL671" s="16" t="s">
        <v>321</v>
      </c>
      <c r="BM671" s="16" t="s">
        <v>1264</v>
      </c>
    </row>
    <row r="672" s="1" customFormat="1" ht="16.5" customHeight="1">
      <c r="B672" s="34"/>
      <c r="C672" s="195" t="s">
        <v>1265</v>
      </c>
      <c r="D672" s="195" t="s">
        <v>138</v>
      </c>
      <c r="E672" s="196" t="s">
        <v>1266</v>
      </c>
      <c r="F672" s="197" t="s">
        <v>1267</v>
      </c>
      <c r="G672" s="198" t="s">
        <v>149</v>
      </c>
      <c r="H672" s="199">
        <v>157.55199999999999</v>
      </c>
      <c r="I672" s="200">
        <v>0</v>
      </c>
      <c r="J672" s="200">
        <f>ROUND(I672*H672,2)</f>
        <v>0</v>
      </c>
      <c r="K672" s="197" t="s">
        <v>142</v>
      </c>
      <c r="L672" s="36"/>
      <c r="M672" s="73" t="s">
        <v>1</v>
      </c>
      <c r="N672" s="201" t="s">
        <v>45</v>
      </c>
      <c r="O672" s="202">
        <v>0</v>
      </c>
      <c r="P672" s="202">
        <f>O672*H672</f>
        <v>0</v>
      </c>
      <c r="Q672" s="202">
        <v>0.00038000000000000002</v>
      </c>
      <c r="R672" s="202">
        <f>Q672*H672</f>
        <v>0.059869760000000001</v>
      </c>
      <c r="S672" s="202">
        <v>0</v>
      </c>
      <c r="T672" s="203">
        <f>S672*H672</f>
        <v>0</v>
      </c>
      <c r="AR672" s="16" t="s">
        <v>321</v>
      </c>
      <c r="AT672" s="16" t="s">
        <v>138</v>
      </c>
      <c r="AU672" s="16" t="s">
        <v>94</v>
      </c>
      <c r="AY672" s="16" t="s">
        <v>136</v>
      </c>
      <c r="BE672" s="204">
        <f>IF(N672="základní",J672,0)</f>
        <v>0</v>
      </c>
      <c r="BF672" s="204">
        <f>IF(N672="snížená",J672,0)</f>
        <v>0</v>
      </c>
      <c r="BG672" s="204">
        <f>IF(N672="zákl. přenesená",J672,0)</f>
        <v>0</v>
      </c>
      <c r="BH672" s="204">
        <f>IF(N672="sníž. přenesená",J672,0)</f>
        <v>0</v>
      </c>
      <c r="BI672" s="204">
        <f>IF(N672="nulová",J672,0)</f>
        <v>0</v>
      </c>
      <c r="BJ672" s="16" t="s">
        <v>82</v>
      </c>
      <c r="BK672" s="204">
        <f>ROUND(I672*H672,2)</f>
        <v>0</v>
      </c>
      <c r="BL672" s="16" t="s">
        <v>321</v>
      </c>
      <c r="BM672" s="16" t="s">
        <v>1268</v>
      </c>
    </row>
    <row r="673" s="1" customFormat="1">
      <c r="B673" s="34"/>
      <c r="C673" s="35"/>
      <c r="D673" s="207" t="s">
        <v>151</v>
      </c>
      <c r="E673" s="35"/>
      <c r="F673" s="216" t="s">
        <v>1269</v>
      </c>
      <c r="G673" s="35"/>
      <c r="H673" s="35"/>
      <c r="I673" s="35"/>
      <c r="J673" s="35"/>
      <c r="K673" s="35"/>
      <c r="L673" s="36"/>
      <c r="M673" s="217"/>
      <c r="N673" s="75"/>
      <c r="O673" s="75"/>
      <c r="P673" s="75"/>
      <c r="Q673" s="75"/>
      <c r="R673" s="75"/>
      <c r="S673" s="75"/>
      <c r="T673" s="76"/>
      <c r="AT673" s="16" t="s">
        <v>151</v>
      </c>
      <c r="AU673" s="16" t="s">
        <v>94</v>
      </c>
    </row>
    <row r="674" s="13" customFormat="1">
      <c r="B674" s="236"/>
      <c r="C674" s="237"/>
      <c r="D674" s="207" t="s">
        <v>145</v>
      </c>
      <c r="E674" s="238" t="s">
        <v>1</v>
      </c>
      <c r="F674" s="239" t="s">
        <v>892</v>
      </c>
      <c r="G674" s="237"/>
      <c r="H674" s="238" t="s">
        <v>1</v>
      </c>
      <c r="I674" s="237"/>
      <c r="J674" s="237"/>
      <c r="K674" s="237"/>
      <c r="L674" s="240"/>
      <c r="M674" s="241"/>
      <c r="N674" s="242"/>
      <c r="O674" s="242"/>
      <c r="P674" s="242"/>
      <c r="Q674" s="242"/>
      <c r="R674" s="242"/>
      <c r="S674" s="242"/>
      <c r="T674" s="243"/>
      <c r="AT674" s="244" t="s">
        <v>145</v>
      </c>
      <c r="AU674" s="244" t="s">
        <v>94</v>
      </c>
      <c r="AV674" s="13" t="s">
        <v>82</v>
      </c>
      <c r="AW674" s="13" t="s">
        <v>35</v>
      </c>
      <c r="AX674" s="13" t="s">
        <v>74</v>
      </c>
      <c r="AY674" s="244" t="s">
        <v>136</v>
      </c>
    </row>
    <row r="675" s="11" customFormat="1">
      <c r="B675" s="205"/>
      <c r="C675" s="206"/>
      <c r="D675" s="207" t="s">
        <v>145</v>
      </c>
      <c r="E675" s="208" t="s">
        <v>1</v>
      </c>
      <c r="F675" s="209" t="s">
        <v>1270</v>
      </c>
      <c r="G675" s="206"/>
      <c r="H675" s="210">
        <v>21.760000000000002</v>
      </c>
      <c r="I675" s="206"/>
      <c r="J675" s="206"/>
      <c r="K675" s="206"/>
      <c r="L675" s="211"/>
      <c r="M675" s="212"/>
      <c r="N675" s="213"/>
      <c r="O675" s="213"/>
      <c r="P675" s="213"/>
      <c r="Q675" s="213"/>
      <c r="R675" s="213"/>
      <c r="S675" s="213"/>
      <c r="T675" s="214"/>
      <c r="AT675" s="215" t="s">
        <v>145</v>
      </c>
      <c r="AU675" s="215" t="s">
        <v>94</v>
      </c>
      <c r="AV675" s="11" t="s">
        <v>94</v>
      </c>
      <c r="AW675" s="11" t="s">
        <v>35</v>
      </c>
      <c r="AX675" s="11" t="s">
        <v>74</v>
      </c>
      <c r="AY675" s="215" t="s">
        <v>136</v>
      </c>
    </row>
    <row r="676" s="11" customFormat="1">
      <c r="B676" s="205"/>
      <c r="C676" s="206"/>
      <c r="D676" s="207" t="s">
        <v>145</v>
      </c>
      <c r="E676" s="208" t="s">
        <v>1</v>
      </c>
      <c r="F676" s="209" t="s">
        <v>1271</v>
      </c>
      <c r="G676" s="206"/>
      <c r="H676" s="210">
        <v>109.392</v>
      </c>
      <c r="I676" s="206"/>
      <c r="J676" s="206"/>
      <c r="K676" s="206"/>
      <c r="L676" s="211"/>
      <c r="M676" s="212"/>
      <c r="N676" s="213"/>
      <c r="O676" s="213"/>
      <c r="P676" s="213"/>
      <c r="Q676" s="213"/>
      <c r="R676" s="213"/>
      <c r="S676" s="213"/>
      <c r="T676" s="214"/>
      <c r="AT676" s="215" t="s">
        <v>145</v>
      </c>
      <c r="AU676" s="215" t="s">
        <v>94</v>
      </c>
      <c r="AV676" s="11" t="s">
        <v>94</v>
      </c>
      <c r="AW676" s="11" t="s">
        <v>35</v>
      </c>
      <c r="AX676" s="11" t="s">
        <v>74</v>
      </c>
      <c r="AY676" s="215" t="s">
        <v>136</v>
      </c>
    </row>
    <row r="677" s="11" customFormat="1">
      <c r="B677" s="205"/>
      <c r="C677" s="206"/>
      <c r="D677" s="207" t="s">
        <v>145</v>
      </c>
      <c r="E677" s="208" t="s">
        <v>1</v>
      </c>
      <c r="F677" s="209" t="s">
        <v>1272</v>
      </c>
      <c r="G677" s="206"/>
      <c r="H677" s="210">
        <v>26.399999999999999</v>
      </c>
      <c r="I677" s="206"/>
      <c r="J677" s="206"/>
      <c r="K677" s="206"/>
      <c r="L677" s="211"/>
      <c r="M677" s="212"/>
      <c r="N677" s="213"/>
      <c r="O677" s="213"/>
      <c r="P677" s="213"/>
      <c r="Q677" s="213"/>
      <c r="R677" s="213"/>
      <c r="S677" s="213"/>
      <c r="T677" s="214"/>
      <c r="AT677" s="215" t="s">
        <v>145</v>
      </c>
      <c r="AU677" s="215" t="s">
        <v>94</v>
      </c>
      <c r="AV677" s="11" t="s">
        <v>94</v>
      </c>
      <c r="AW677" s="11" t="s">
        <v>35</v>
      </c>
      <c r="AX677" s="11" t="s">
        <v>74</v>
      </c>
      <c r="AY677" s="215" t="s">
        <v>136</v>
      </c>
    </row>
    <row r="678" s="12" customFormat="1">
      <c r="B678" s="221"/>
      <c r="C678" s="222"/>
      <c r="D678" s="207" t="s">
        <v>145</v>
      </c>
      <c r="E678" s="223" t="s">
        <v>1</v>
      </c>
      <c r="F678" s="224" t="s">
        <v>214</v>
      </c>
      <c r="G678" s="222"/>
      <c r="H678" s="225">
        <v>157.55199999999999</v>
      </c>
      <c r="I678" s="222"/>
      <c r="J678" s="222"/>
      <c r="K678" s="222"/>
      <c r="L678" s="226"/>
      <c r="M678" s="227"/>
      <c r="N678" s="228"/>
      <c r="O678" s="228"/>
      <c r="P678" s="228"/>
      <c r="Q678" s="228"/>
      <c r="R678" s="228"/>
      <c r="S678" s="228"/>
      <c r="T678" s="229"/>
      <c r="AT678" s="230" t="s">
        <v>145</v>
      </c>
      <c r="AU678" s="230" t="s">
        <v>94</v>
      </c>
      <c r="AV678" s="12" t="s">
        <v>143</v>
      </c>
      <c r="AW678" s="12" t="s">
        <v>35</v>
      </c>
      <c r="AX678" s="12" t="s">
        <v>82</v>
      </c>
      <c r="AY678" s="230" t="s">
        <v>136</v>
      </c>
    </row>
    <row r="679" s="1" customFormat="1" ht="16.5" customHeight="1">
      <c r="B679" s="34"/>
      <c r="C679" s="245" t="s">
        <v>1273</v>
      </c>
      <c r="D679" s="245" t="s">
        <v>440</v>
      </c>
      <c r="E679" s="246" t="s">
        <v>1274</v>
      </c>
      <c r="F679" s="247" t="s">
        <v>1275</v>
      </c>
      <c r="G679" s="248" t="s">
        <v>149</v>
      </c>
      <c r="H679" s="249">
        <v>163.14500000000001</v>
      </c>
      <c r="I679" s="250">
        <v>0</v>
      </c>
      <c r="J679" s="250">
        <f>ROUND(I679*H679,2)</f>
        <v>0</v>
      </c>
      <c r="K679" s="247" t="s">
        <v>142</v>
      </c>
      <c r="L679" s="251"/>
      <c r="M679" s="252" t="s">
        <v>1</v>
      </c>
      <c r="N679" s="253" t="s">
        <v>45</v>
      </c>
      <c r="O679" s="202">
        <v>0</v>
      </c>
      <c r="P679" s="202">
        <f>O679*H679</f>
        <v>0</v>
      </c>
      <c r="Q679" s="202">
        <v>0.0043</v>
      </c>
      <c r="R679" s="202">
        <f>Q679*H679</f>
        <v>0.70152350000000008</v>
      </c>
      <c r="S679" s="202">
        <v>0</v>
      </c>
      <c r="T679" s="203">
        <f>S679*H679</f>
        <v>0</v>
      </c>
      <c r="AR679" s="16" t="s">
        <v>500</v>
      </c>
      <c r="AT679" s="16" t="s">
        <v>440</v>
      </c>
      <c r="AU679" s="16" t="s">
        <v>94</v>
      </c>
      <c r="AY679" s="16" t="s">
        <v>136</v>
      </c>
      <c r="BE679" s="204">
        <f>IF(N679="základní",J679,0)</f>
        <v>0</v>
      </c>
      <c r="BF679" s="204">
        <f>IF(N679="snížená",J679,0)</f>
        <v>0</v>
      </c>
      <c r="BG679" s="204">
        <f>IF(N679="zákl. přenesená",J679,0)</f>
        <v>0</v>
      </c>
      <c r="BH679" s="204">
        <f>IF(N679="sníž. přenesená",J679,0)</f>
        <v>0</v>
      </c>
      <c r="BI679" s="204">
        <f>IF(N679="nulová",J679,0)</f>
        <v>0</v>
      </c>
      <c r="BJ679" s="16" t="s">
        <v>82</v>
      </c>
      <c r="BK679" s="204">
        <f>ROUND(I679*H679,2)</f>
        <v>0</v>
      </c>
      <c r="BL679" s="16" t="s">
        <v>321</v>
      </c>
      <c r="BM679" s="16" t="s">
        <v>1276</v>
      </c>
    </row>
    <row r="680" s="1" customFormat="1">
      <c r="B680" s="34"/>
      <c r="C680" s="35"/>
      <c r="D680" s="207" t="s">
        <v>151</v>
      </c>
      <c r="E680" s="35"/>
      <c r="F680" s="216" t="s">
        <v>1277</v>
      </c>
      <c r="G680" s="35"/>
      <c r="H680" s="35"/>
      <c r="I680" s="35"/>
      <c r="J680" s="35"/>
      <c r="K680" s="35"/>
      <c r="L680" s="36"/>
      <c r="M680" s="217"/>
      <c r="N680" s="75"/>
      <c r="O680" s="75"/>
      <c r="P680" s="75"/>
      <c r="Q680" s="75"/>
      <c r="R680" s="75"/>
      <c r="S680" s="75"/>
      <c r="T680" s="76"/>
      <c r="AT680" s="16" t="s">
        <v>151</v>
      </c>
      <c r="AU680" s="16" t="s">
        <v>94</v>
      </c>
    </row>
    <row r="681" s="11" customFormat="1">
      <c r="B681" s="205"/>
      <c r="C681" s="206"/>
      <c r="D681" s="207" t="s">
        <v>145</v>
      </c>
      <c r="E681" s="206"/>
      <c r="F681" s="209" t="s">
        <v>1278</v>
      </c>
      <c r="G681" s="206"/>
      <c r="H681" s="210">
        <v>163.14500000000001</v>
      </c>
      <c r="I681" s="206"/>
      <c r="J681" s="206"/>
      <c r="K681" s="206"/>
      <c r="L681" s="211"/>
      <c r="M681" s="212"/>
      <c r="N681" s="213"/>
      <c r="O681" s="213"/>
      <c r="P681" s="213"/>
      <c r="Q681" s="213"/>
      <c r="R681" s="213"/>
      <c r="S681" s="213"/>
      <c r="T681" s="214"/>
      <c r="AT681" s="215" t="s">
        <v>145</v>
      </c>
      <c r="AU681" s="215" t="s">
        <v>94</v>
      </c>
      <c r="AV681" s="11" t="s">
        <v>94</v>
      </c>
      <c r="AW681" s="11" t="s">
        <v>4</v>
      </c>
      <c r="AX681" s="11" t="s">
        <v>82</v>
      </c>
      <c r="AY681" s="215" t="s">
        <v>136</v>
      </c>
    </row>
    <row r="682" s="1" customFormat="1" ht="16.5" customHeight="1">
      <c r="B682" s="34"/>
      <c r="C682" s="245" t="s">
        <v>1279</v>
      </c>
      <c r="D682" s="245" t="s">
        <v>440</v>
      </c>
      <c r="E682" s="246" t="s">
        <v>1280</v>
      </c>
      <c r="F682" s="247" t="s">
        <v>1281</v>
      </c>
      <c r="G682" s="248" t="s">
        <v>149</v>
      </c>
      <c r="H682" s="249">
        <v>18.039999999999999</v>
      </c>
      <c r="I682" s="250">
        <v>0</v>
      </c>
      <c r="J682" s="250">
        <f>ROUND(I682*H682,2)</f>
        <v>0</v>
      </c>
      <c r="K682" s="247" t="s">
        <v>142</v>
      </c>
      <c r="L682" s="251"/>
      <c r="M682" s="252" t="s">
        <v>1</v>
      </c>
      <c r="N682" s="253" t="s">
        <v>45</v>
      </c>
      <c r="O682" s="202">
        <v>0</v>
      </c>
      <c r="P682" s="202">
        <f>O682*H682</f>
        <v>0</v>
      </c>
      <c r="Q682" s="202">
        <v>0.0041000000000000003</v>
      </c>
      <c r="R682" s="202">
        <f>Q682*H682</f>
        <v>0.073964000000000002</v>
      </c>
      <c r="S682" s="202">
        <v>0</v>
      </c>
      <c r="T682" s="203">
        <f>S682*H682</f>
        <v>0</v>
      </c>
      <c r="AR682" s="16" t="s">
        <v>500</v>
      </c>
      <c r="AT682" s="16" t="s">
        <v>440</v>
      </c>
      <c r="AU682" s="16" t="s">
        <v>94</v>
      </c>
      <c r="AY682" s="16" t="s">
        <v>136</v>
      </c>
      <c r="BE682" s="204">
        <f>IF(N682="základní",J682,0)</f>
        <v>0</v>
      </c>
      <c r="BF682" s="204">
        <f>IF(N682="snížená",J682,0)</f>
        <v>0</v>
      </c>
      <c r="BG682" s="204">
        <f>IF(N682="zákl. přenesená",J682,0)</f>
        <v>0</v>
      </c>
      <c r="BH682" s="204">
        <f>IF(N682="sníž. přenesená",J682,0)</f>
        <v>0</v>
      </c>
      <c r="BI682" s="204">
        <f>IF(N682="nulová",J682,0)</f>
        <v>0</v>
      </c>
      <c r="BJ682" s="16" t="s">
        <v>82</v>
      </c>
      <c r="BK682" s="204">
        <f>ROUND(I682*H682,2)</f>
        <v>0</v>
      </c>
      <c r="BL682" s="16" t="s">
        <v>321</v>
      </c>
      <c r="BM682" s="16" t="s">
        <v>1282</v>
      </c>
    </row>
    <row r="683" s="11" customFormat="1">
      <c r="B683" s="205"/>
      <c r="C683" s="206"/>
      <c r="D683" s="207" t="s">
        <v>145</v>
      </c>
      <c r="E683" s="206"/>
      <c r="F683" s="209" t="s">
        <v>1283</v>
      </c>
      <c r="G683" s="206"/>
      <c r="H683" s="210">
        <v>18.039999999999999</v>
      </c>
      <c r="I683" s="206"/>
      <c r="J683" s="206"/>
      <c r="K683" s="206"/>
      <c r="L683" s="211"/>
      <c r="M683" s="212"/>
      <c r="N683" s="213"/>
      <c r="O683" s="213"/>
      <c r="P683" s="213"/>
      <c r="Q683" s="213"/>
      <c r="R683" s="213"/>
      <c r="S683" s="213"/>
      <c r="T683" s="214"/>
      <c r="AT683" s="215" t="s">
        <v>145</v>
      </c>
      <c r="AU683" s="215" t="s">
        <v>94</v>
      </c>
      <c r="AV683" s="11" t="s">
        <v>94</v>
      </c>
      <c r="AW683" s="11" t="s">
        <v>4</v>
      </c>
      <c r="AX683" s="11" t="s">
        <v>82</v>
      </c>
      <c r="AY683" s="215" t="s">
        <v>136</v>
      </c>
    </row>
    <row r="684" s="1" customFormat="1" ht="16.5" customHeight="1">
      <c r="B684" s="34"/>
      <c r="C684" s="195" t="s">
        <v>1284</v>
      </c>
      <c r="D684" s="195" t="s">
        <v>138</v>
      </c>
      <c r="E684" s="196" t="s">
        <v>1285</v>
      </c>
      <c r="F684" s="197" t="s">
        <v>1286</v>
      </c>
      <c r="G684" s="198" t="s">
        <v>149</v>
      </c>
      <c r="H684" s="199">
        <v>118.27200000000001</v>
      </c>
      <c r="I684" s="200">
        <v>0</v>
      </c>
      <c r="J684" s="200">
        <f>ROUND(I684*H684,2)</f>
        <v>0</v>
      </c>
      <c r="K684" s="197" t="s">
        <v>142</v>
      </c>
      <c r="L684" s="36"/>
      <c r="M684" s="73" t="s">
        <v>1</v>
      </c>
      <c r="N684" s="201" t="s">
        <v>45</v>
      </c>
      <c r="O684" s="202">
        <v>0</v>
      </c>
      <c r="P684" s="202">
        <f>O684*H684</f>
        <v>0</v>
      </c>
      <c r="Q684" s="202">
        <v>0</v>
      </c>
      <c r="R684" s="202">
        <f>Q684*H684</f>
        <v>0</v>
      </c>
      <c r="S684" s="202">
        <v>0</v>
      </c>
      <c r="T684" s="203">
        <f>S684*H684</f>
        <v>0</v>
      </c>
      <c r="AR684" s="16" t="s">
        <v>321</v>
      </c>
      <c r="AT684" s="16" t="s">
        <v>138</v>
      </c>
      <c r="AU684" s="16" t="s">
        <v>94</v>
      </c>
      <c r="AY684" s="16" t="s">
        <v>136</v>
      </c>
      <c r="BE684" s="204">
        <f>IF(N684="základní",J684,0)</f>
        <v>0</v>
      </c>
      <c r="BF684" s="204">
        <f>IF(N684="snížená",J684,0)</f>
        <v>0</v>
      </c>
      <c r="BG684" s="204">
        <f>IF(N684="zákl. přenesená",J684,0)</f>
        <v>0</v>
      </c>
      <c r="BH684" s="204">
        <f>IF(N684="sníž. přenesená",J684,0)</f>
        <v>0</v>
      </c>
      <c r="BI684" s="204">
        <f>IF(N684="nulová",J684,0)</f>
        <v>0</v>
      </c>
      <c r="BJ684" s="16" t="s">
        <v>82</v>
      </c>
      <c r="BK684" s="204">
        <f>ROUND(I684*H684,2)</f>
        <v>0</v>
      </c>
      <c r="BL684" s="16" t="s">
        <v>321</v>
      </c>
      <c r="BM684" s="16" t="s">
        <v>1287</v>
      </c>
    </row>
    <row r="685" s="1" customFormat="1">
      <c r="B685" s="34"/>
      <c r="C685" s="35"/>
      <c r="D685" s="207" t="s">
        <v>151</v>
      </c>
      <c r="E685" s="35"/>
      <c r="F685" s="216" t="s">
        <v>1288</v>
      </c>
      <c r="G685" s="35"/>
      <c r="H685" s="35"/>
      <c r="I685" s="35"/>
      <c r="J685" s="35"/>
      <c r="K685" s="35"/>
      <c r="L685" s="36"/>
      <c r="M685" s="217"/>
      <c r="N685" s="75"/>
      <c r="O685" s="75"/>
      <c r="P685" s="75"/>
      <c r="Q685" s="75"/>
      <c r="R685" s="75"/>
      <c r="S685" s="75"/>
      <c r="T685" s="76"/>
      <c r="AT685" s="16" t="s">
        <v>151</v>
      </c>
      <c r="AU685" s="16" t="s">
        <v>94</v>
      </c>
    </row>
    <row r="686" s="11" customFormat="1">
      <c r="B686" s="205"/>
      <c r="C686" s="206"/>
      <c r="D686" s="207" t="s">
        <v>145</v>
      </c>
      <c r="E686" s="208" t="s">
        <v>1</v>
      </c>
      <c r="F686" s="209" t="s">
        <v>1289</v>
      </c>
      <c r="G686" s="206"/>
      <c r="H686" s="210">
        <v>59.136000000000003</v>
      </c>
      <c r="I686" s="206"/>
      <c r="J686" s="206"/>
      <c r="K686" s="206"/>
      <c r="L686" s="211"/>
      <c r="M686" s="212"/>
      <c r="N686" s="213"/>
      <c r="O686" s="213"/>
      <c r="P686" s="213"/>
      <c r="Q686" s="213"/>
      <c r="R686" s="213"/>
      <c r="S686" s="213"/>
      <c r="T686" s="214"/>
      <c r="AT686" s="215" t="s">
        <v>145</v>
      </c>
      <c r="AU686" s="215" t="s">
        <v>94</v>
      </c>
      <c r="AV686" s="11" t="s">
        <v>94</v>
      </c>
      <c r="AW686" s="11" t="s">
        <v>35</v>
      </c>
      <c r="AX686" s="11" t="s">
        <v>74</v>
      </c>
      <c r="AY686" s="215" t="s">
        <v>136</v>
      </c>
    </row>
    <row r="687" s="11" customFormat="1">
      <c r="B687" s="205"/>
      <c r="C687" s="206"/>
      <c r="D687" s="207" t="s">
        <v>145</v>
      </c>
      <c r="E687" s="208" t="s">
        <v>1</v>
      </c>
      <c r="F687" s="209" t="s">
        <v>1290</v>
      </c>
      <c r="G687" s="206"/>
      <c r="H687" s="210">
        <v>59.136000000000003</v>
      </c>
      <c r="I687" s="206"/>
      <c r="J687" s="206"/>
      <c r="K687" s="206"/>
      <c r="L687" s="211"/>
      <c r="M687" s="212"/>
      <c r="N687" s="213"/>
      <c r="O687" s="213"/>
      <c r="P687" s="213"/>
      <c r="Q687" s="213"/>
      <c r="R687" s="213"/>
      <c r="S687" s="213"/>
      <c r="T687" s="214"/>
      <c r="AT687" s="215" t="s">
        <v>145</v>
      </c>
      <c r="AU687" s="215" t="s">
        <v>94</v>
      </c>
      <c r="AV687" s="11" t="s">
        <v>94</v>
      </c>
      <c r="AW687" s="11" t="s">
        <v>35</v>
      </c>
      <c r="AX687" s="11" t="s">
        <v>74</v>
      </c>
      <c r="AY687" s="215" t="s">
        <v>136</v>
      </c>
    </row>
    <row r="688" s="12" customFormat="1">
      <c r="B688" s="221"/>
      <c r="C688" s="222"/>
      <c r="D688" s="207" t="s">
        <v>145</v>
      </c>
      <c r="E688" s="223" t="s">
        <v>1</v>
      </c>
      <c r="F688" s="224" t="s">
        <v>214</v>
      </c>
      <c r="G688" s="222"/>
      <c r="H688" s="225">
        <v>118.27200000000001</v>
      </c>
      <c r="I688" s="222"/>
      <c r="J688" s="222"/>
      <c r="K688" s="222"/>
      <c r="L688" s="226"/>
      <c r="M688" s="227"/>
      <c r="N688" s="228"/>
      <c r="O688" s="228"/>
      <c r="P688" s="228"/>
      <c r="Q688" s="228"/>
      <c r="R688" s="228"/>
      <c r="S688" s="228"/>
      <c r="T688" s="229"/>
      <c r="AT688" s="230" t="s">
        <v>145</v>
      </c>
      <c r="AU688" s="230" t="s">
        <v>94</v>
      </c>
      <c r="AV688" s="12" t="s">
        <v>143</v>
      </c>
      <c r="AW688" s="12" t="s">
        <v>35</v>
      </c>
      <c r="AX688" s="12" t="s">
        <v>82</v>
      </c>
      <c r="AY688" s="230" t="s">
        <v>136</v>
      </c>
    </row>
    <row r="689" s="1" customFormat="1" ht="16.5" customHeight="1">
      <c r="B689" s="34"/>
      <c r="C689" s="245" t="s">
        <v>1291</v>
      </c>
      <c r="D689" s="245" t="s">
        <v>440</v>
      </c>
      <c r="E689" s="246" t="s">
        <v>1292</v>
      </c>
      <c r="F689" s="247" t="s">
        <v>1293</v>
      </c>
      <c r="G689" s="248" t="s">
        <v>149</v>
      </c>
      <c r="H689" s="249">
        <v>118.27200000000001</v>
      </c>
      <c r="I689" s="250">
        <v>0</v>
      </c>
      <c r="J689" s="250">
        <f>ROUND(I689*H689,2)</f>
        <v>0</v>
      </c>
      <c r="K689" s="247" t="s">
        <v>142</v>
      </c>
      <c r="L689" s="251"/>
      <c r="M689" s="252" t="s">
        <v>1</v>
      </c>
      <c r="N689" s="253" t="s">
        <v>45</v>
      </c>
      <c r="O689" s="202">
        <v>0</v>
      </c>
      <c r="P689" s="202">
        <f>O689*H689</f>
        <v>0</v>
      </c>
      <c r="Q689" s="202">
        <v>0.0024199999999999998</v>
      </c>
      <c r="R689" s="202">
        <f>Q689*H689</f>
        <v>0.28621824000000001</v>
      </c>
      <c r="S689" s="202">
        <v>0</v>
      </c>
      <c r="T689" s="203">
        <f>S689*H689</f>
        <v>0</v>
      </c>
      <c r="AR689" s="16" t="s">
        <v>500</v>
      </c>
      <c r="AT689" s="16" t="s">
        <v>440</v>
      </c>
      <c r="AU689" s="16" t="s">
        <v>94</v>
      </c>
      <c r="AY689" s="16" t="s">
        <v>136</v>
      </c>
      <c r="BE689" s="204">
        <f>IF(N689="základní",J689,0)</f>
        <v>0</v>
      </c>
      <c r="BF689" s="204">
        <f>IF(N689="snížená",J689,0)</f>
        <v>0</v>
      </c>
      <c r="BG689" s="204">
        <f>IF(N689="zákl. přenesená",J689,0)</f>
        <v>0</v>
      </c>
      <c r="BH689" s="204">
        <f>IF(N689="sníž. přenesená",J689,0)</f>
        <v>0</v>
      </c>
      <c r="BI689" s="204">
        <f>IF(N689="nulová",J689,0)</f>
        <v>0</v>
      </c>
      <c r="BJ689" s="16" t="s">
        <v>82</v>
      </c>
      <c r="BK689" s="204">
        <f>ROUND(I689*H689,2)</f>
        <v>0</v>
      </c>
      <c r="BL689" s="16" t="s">
        <v>321</v>
      </c>
      <c r="BM689" s="16" t="s">
        <v>1294</v>
      </c>
    </row>
    <row r="690" s="1" customFormat="1" ht="16.5" customHeight="1">
      <c r="B690" s="34"/>
      <c r="C690" s="195" t="s">
        <v>1295</v>
      </c>
      <c r="D690" s="195" t="s">
        <v>138</v>
      </c>
      <c r="E690" s="196" t="s">
        <v>1296</v>
      </c>
      <c r="F690" s="197" t="s">
        <v>1297</v>
      </c>
      <c r="G690" s="198" t="s">
        <v>149</v>
      </c>
      <c r="H690" s="199">
        <v>157.08000000000001</v>
      </c>
      <c r="I690" s="200">
        <v>0</v>
      </c>
      <c r="J690" s="200">
        <f>ROUND(I690*H690,2)</f>
        <v>0</v>
      </c>
      <c r="K690" s="197" t="s">
        <v>142</v>
      </c>
      <c r="L690" s="36"/>
      <c r="M690" s="73" t="s">
        <v>1</v>
      </c>
      <c r="N690" s="201" t="s">
        <v>45</v>
      </c>
      <c r="O690" s="202">
        <v>0</v>
      </c>
      <c r="P690" s="202">
        <f>O690*H690</f>
        <v>0</v>
      </c>
      <c r="Q690" s="202">
        <v>0</v>
      </c>
      <c r="R690" s="202">
        <f>Q690*H690</f>
        <v>0</v>
      </c>
      <c r="S690" s="202">
        <v>0</v>
      </c>
      <c r="T690" s="203">
        <f>S690*H690</f>
        <v>0</v>
      </c>
      <c r="AR690" s="16" t="s">
        <v>321</v>
      </c>
      <c r="AT690" s="16" t="s">
        <v>138</v>
      </c>
      <c r="AU690" s="16" t="s">
        <v>94</v>
      </c>
      <c r="AY690" s="16" t="s">
        <v>136</v>
      </c>
      <c r="BE690" s="204">
        <f>IF(N690="základní",J690,0)</f>
        <v>0</v>
      </c>
      <c r="BF690" s="204">
        <f>IF(N690="snížená",J690,0)</f>
        <v>0</v>
      </c>
      <c r="BG690" s="204">
        <f>IF(N690="zákl. přenesená",J690,0)</f>
        <v>0</v>
      </c>
      <c r="BH690" s="204">
        <f>IF(N690="sníž. přenesená",J690,0)</f>
        <v>0</v>
      </c>
      <c r="BI690" s="204">
        <f>IF(N690="nulová",J690,0)</f>
        <v>0</v>
      </c>
      <c r="BJ690" s="16" t="s">
        <v>82</v>
      </c>
      <c r="BK690" s="204">
        <f>ROUND(I690*H690,2)</f>
        <v>0</v>
      </c>
      <c r="BL690" s="16" t="s">
        <v>321</v>
      </c>
      <c r="BM690" s="16" t="s">
        <v>1298</v>
      </c>
    </row>
    <row r="691" s="1" customFormat="1">
      <c r="B691" s="34"/>
      <c r="C691" s="35"/>
      <c r="D691" s="207" t="s">
        <v>151</v>
      </c>
      <c r="E691" s="35"/>
      <c r="F691" s="216" t="s">
        <v>1299</v>
      </c>
      <c r="G691" s="35"/>
      <c r="H691" s="35"/>
      <c r="I691" s="35"/>
      <c r="J691" s="35"/>
      <c r="K691" s="35"/>
      <c r="L691" s="36"/>
      <c r="M691" s="217"/>
      <c r="N691" s="75"/>
      <c r="O691" s="75"/>
      <c r="P691" s="75"/>
      <c r="Q691" s="75"/>
      <c r="R691" s="75"/>
      <c r="S691" s="75"/>
      <c r="T691" s="76"/>
      <c r="AT691" s="16" t="s">
        <v>151</v>
      </c>
      <c r="AU691" s="16" t="s">
        <v>94</v>
      </c>
    </row>
    <row r="692" s="13" customFormat="1">
      <c r="B692" s="236"/>
      <c r="C692" s="237"/>
      <c r="D692" s="207" t="s">
        <v>145</v>
      </c>
      <c r="E692" s="238" t="s">
        <v>1</v>
      </c>
      <c r="F692" s="239" t="s">
        <v>617</v>
      </c>
      <c r="G692" s="237"/>
      <c r="H692" s="238" t="s">
        <v>1</v>
      </c>
      <c r="I692" s="237"/>
      <c r="J692" s="237"/>
      <c r="K692" s="237"/>
      <c r="L692" s="240"/>
      <c r="M692" s="241"/>
      <c r="N692" s="242"/>
      <c r="O692" s="242"/>
      <c r="P692" s="242"/>
      <c r="Q692" s="242"/>
      <c r="R692" s="242"/>
      <c r="S692" s="242"/>
      <c r="T692" s="243"/>
      <c r="AT692" s="244" t="s">
        <v>145</v>
      </c>
      <c r="AU692" s="244" t="s">
        <v>94</v>
      </c>
      <c r="AV692" s="13" t="s">
        <v>82</v>
      </c>
      <c r="AW692" s="13" t="s">
        <v>35</v>
      </c>
      <c r="AX692" s="13" t="s">
        <v>74</v>
      </c>
      <c r="AY692" s="244" t="s">
        <v>136</v>
      </c>
    </row>
    <row r="693" s="11" customFormat="1">
      <c r="B693" s="205"/>
      <c r="C693" s="206"/>
      <c r="D693" s="207" t="s">
        <v>145</v>
      </c>
      <c r="E693" s="208" t="s">
        <v>1</v>
      </c>
      <c r="F693" s="209" t="s">
        <v>1300</v>
      </c>
      <c r="G693" s="206"/>
      <c r="H693" s="210">
        <v>78.540000000000006</v>
      </c>
      <c r="I693" s="206"/>
      <c r="J693" s="206"/>
      <c r="K693" s="206"/>
      <c r="L693" s="211"/>
      <c r="M693" s="212"/>
      <c r="N693" s="213"/>
      <c r="O693" s="213"/>
      <c r="P693" s="213"/>
      <c r="Q693" s="213"/>
      <c r="R693" s="213"/>
      <c r="S693" s="213"/>
      <c r="T693" s="214"/>
      <c r="AT693" s="215" t="s">
        <v>145</v>
      </c>
      <c r="AU693" s="215" t="s">
        <v>94</v>
      </c>
      <c r="AV693" s="11" t="s">
        <v>94</v>
      </c>
      <c r="AW693" s="11" t="s">
        <v>35</v>
      </c>
      <c r="AX693" s="11" t="s">
        <v>74</v>
      </c>
      <c r="AY693" s="215" t="s">
        <v>136</v>
      </c>
    </row>
    <row r="694" s="11" customFormat="1">
      <c r="B694" s="205"/>
      <c r="C694" s="206"/>
      <c r="D694" s="207" t="s">
        <v>145</v>
      </c>
      <c r="E694" s="208" t="s">
        <v>1</v>
      </c>
      <c r="F694" s="209" t="s">
        <v>1301</v>
      </c>
      <c r="G694" s="206"/>
      <c r="H694" s="210">
        <v>78.540000000000006</v>
      </c>
      <c r="I694" s="206"/>
      <c r="J694" s="206"/>
      <c r="K694" s="206"/>
      <c r="L694" s="211"/>
      <c r="M694" s="212"/>
      <c r="N694" s="213"/>
      <c r="O694" s="213"/>
      <c r="P694" s="213"/>
      <c r="Q694" s="213"/>
      <c r="R694" s="213"/>
      <c r="S694" s="213"/>
      <c r="T694" s="214"/>
      <c r="AT694" s="215" t="s">
        <v>145</v>
      </c>
      <c r="AU694" s="215" t="s">
        <v>94</v>
      </c>
      <c r="AV694" s="11" t="s">
        <v>94</v>
      </c>
      <c r="AW694" s="11" t="s">
        <v>35</v>
      </c>
      <c r="AX694" s="11" t="s">
        <v>74</v>
      </c>
      <c r="AY694" s="215" t="s">
        <v>136</v>
      </c>
    </row>
    <row r="695" s="12" customFormat="1">
      <c r="B695" s="221"/>
      <c r="C695" s="222"/>
      <c r="D695" s="207" t="s">
        <v>145</v>
      </c>
      <c r="E695" s="223" t="s">
        <v>1</v>
      </c>
      <c r="F695" s="224" t="s">
        <v>214</v>
      </c>
      <c r="G695" s="222"/>
      <c r="H695" s="225">
        <v>157.08000000000001</v>
      </c>
      <c r="I695" s="222"/>
      <c r="J695" s="222"/>
      <c r="K695" s="222"/>
      <c r="L695" s="226"/>
      <c r="M695" s="227"/>
      <c r="N695" s="228"/>
      <c r="O695" s="228"/>
      <c r="P695" s="228"/>
      <c r="Q695" s="228"/>
      <c r="R695" s="228"/>
      <c r="S695" s="228"/>
      <c r="T695" s="229"/>
      <c r="AT695" s="230" t="s">
        <v>145</v>
      </c>
      <c r="AU695" s="230" t="s">
        <v>94</v>
      </c>
      <c r="AV695" s="12" t="s">
        <v>143</v>
      </c>
      <c r="AW695" s="12" t="s">
        <v>35</v>
      </c>
      <c r="AX695" s="12" t="s">
        <v>82</v>
      </c>
      <c r="AY695" s="230" t="s">
        <v>136</v>
      </c>
    </row>
    <row r="696" s="1" customFormat="1" ht="16.5" customHeight="1">
      <c r="B696" s="34"/>
      <c r="C696" s="245" t="s">
        <v>1302</v>
      </c>
      <c r="D696" s="245" t="s">
        <v>440</v>
      </c>
      <c r="E696" s="246" t="s">
        <v>1303</v>
      </c>
      <c r="F696" s="247" t="s">
        <v>1304</v>
      </c>
      <c r="G696" s="248" t="s">
        <v>149</v>
      </c>
      <c r="H696" s="249">
        <v>164.934</v>
      </c>
      <c r="I696" s="250">
        <v>0</v>
      </c>
      <c r="J696" s="250">
        <f>ROUND(I696*H696,2)</f>
        <v>0</v>
      </c>
      <c r="K696" s="247" t="s">
        <v>142</v>
      </c>
      <c r="L696" s="251"/>
      <c r="M696" s="252" t="s">
        <v>1</v>
      </c>
      <c r="N696" s="253" t="s">
        <v>45</v>
      </c>
      <c r="O696" s="202">
        <v>0</v>
      </c>
      <c r="P696" s="202">
        <f>O696*H696</f>
        <v>0</v>
      </c>
      <c r="Q696" s="202">
        <v>0.00029999999999999997</v>
      </c>
      <c r="R696" s="202">
        <f>Q696*H696</f>
        <v>0.049480199999999995</v>
      </c>
      <c r="S696" s="202">
        <v>0</v>
      </c>
      <c r="T696" s="203">
        <f>S696*H696</f>
        <v>0</v>
      </c>
      <c r="AR696" s="16" t="s">
        <v>500</v>
      </c>
      <c r="AT696" s="16" t="s">
        <v>440</v>
      </c>
      <c r="AU696" s="16" t="s">
        <v>94</v>
      </c>
      <c r="AY696" s="16" t="s">
        <v>136</v>
      </c>
      <c r="BE696" s="204">
        <f>IF(N696="základní",J696,0)</f>
        <v>0</v>
      </c>
      <c r="BF696" s="204">
        <f>IF(N696="snížená",J696,0)</f>
        <v>0</v>
      </c>
      <c r="BG696" s="204">
        <f>IF(N696="zákl. přenesená",J696,0)</f>
        <v>0</v>
      </c>
      <c r="BH696" s="204">
        <f>IF(N696="sníž. přenesená",J696,0)</f>
        <v>0</v>
      </c>
      <c r="BI696" s="204">
        <f>IF(N696="nulová",J696,0)</f>
        <v>0</v>
      </c>
      <c r="BJ696" s="16" t="s">
        <v>82</v>
      </c>
      <c r="BK696" s="204">
        <f>ROUND(I696*H696,2)</f>
        <v>0</v>
      </c>
      <c r="BL696" s="16" t="s">
        <v>321</v>
      </c>
      <c r="BM696" s="16" t="s">
        <v>1305</v>
      </c>
    </row>
    <row r="697" s="1" customFormat="1">
      <c r="B697" s="34"/>
      <c r="C697" s="35"/>
      <c r="D697" s="207" t="s">
        <v>151</v>
      </c>
      <c r="E697" s="35"/>
      <c r="F697" s="216" t="s">
        <v>1306</v>
      </c>
      <c r="G697" s="35"/>
      <c r="H697" s="35"/>
      <c r="I697" s="35"/>
      <c r="J697" s="35"/>
      <c r="K697" s="35"/>
      <c r="L697" s="36"/>
      <c r="M697" s="217"/>
      <c r="N697" s="75"/>
      <c r="O697" s="75"/>
      <c r="P697" s="75"/>
      <c r="Q697" s="75"/>
      <c r="R697" s="75"/>
      <c r="S697" s="75"/>
      <c r="T697" s="76"/>
      <c r="AT697" s="16" t="s">
        <v>151</v>
      </c>
      <c r="AU697" s="16" t="s">
        <v>94</v>
      </c>
    </row>
    <row r="698" s="11" customFormat="1">
      <c r="B698" s="205"/>
      <c r="C698" s="206"/>
      <c r="D698" s="207" t="s">
        <v>145</v>
      </c>
      <c r="E698" s="206"/>
      <c r="F698" s="209" t="s">
        <v>1307</v>
      </c>
      <c r="G698" s="206"/>
      <c r="H698" s="210">
        <v>164.934</v>
      </c>
      <c r="I698" s="206"/>
      <c r="J698" s="206"/>
      <c r="K698" s="206"/>
      <c r="L698" s="211"/>
      <c r="M698" s="212"/>
      <c r="N698" s="213"/>
      <c r="O698" s="213"/>
      <c r="P698" s="213"/>
      <c r="Q698" s="213"/>
      <c r="R698" s="213"/>
      <c r="S698" s="213"/>
      <c r="T698" s="214"/>
      <c r="AT698" s="215" t="s">
        <v>145</v>
      </c>
      <c r="AU698" s="215" t="s">
        <v>94</v>
      </c>
      <c r="AV698" s="11" t="s">
        <v>94</v>
      </c>
      <c r="AW698" s="11" t="s">
        <v>4</v>
      </c>
      <c r="AX698" s="11" t="s">
        <v>82</v>
      </c>
      <c r="AY698" s="215" t="s">
        <v>136</v>
      </c>
    </row>
    <row r="699" s="1" customFormat="1" ht="16.5" customHeight="1">
      <c r="B699" s="34"/>
      <c r="C699" s="195" t="s">
        <v>1308</v>
      </c>
      <c r="D699" s="195" t="s">
        <v>138</v>
      </c>
      <c r="E699" s="196" t="s">
        <v>1309</v>
      </c>
      <c r="F699" s="197" t="s">
        <v>1310</v>
      </c>
      <c r="G699" s="198" t="s">
        <v>174</v>
      </c>
      <c r="H699" s="199">
        <v>1.8919999999999999</v>
      </c>
      <c r="I699" s="200">
        <v>0</v>
      </c>
      <c r="J699" s="200">
        <f>ROUND(I699*H699,2)</f>
        <v>0</v>
      </c>
      <c r="K699" s="197" t="s">
        <v>142</v>
      </c>
      <c r="L699" s="36"/>
      <c r="M699" s="73" t="s">
        <v>1</v>
      </c>
      <c r="N699" s="201" t="s">
        <v>45</v>
      </c>
      <c r="O699" s="202">
        <v>0</v>
      </c>
      <c r="P699" s="202">
        <f>O699*H699</f>
        <v>0</v>
      </c>
      <c r="Q699" s="202">
        <v>0</v>
      </c>
      <c r="R699" s="202">
        <f>Q699*H699</f>
        <v>0</v>
      </c>
      <c r="S699" s="202">
        <v>0</v>
      </c>
      <c r="T699" s="203">
        <f>S699*H699</f>
        <v>0</v>
      </c>
      <c r="AR699" s="16" t="s">
        <v>321</v>
      </c>
      <c r="AT699" s="16" t="s">
        <v>138</v>
      </c>
      <c r="AU699" s="16" t="s">
        <v>94</v>
      </c>
      <c r="AY699" s="16" t="s">
        <v>136</v>
      </c>
      <c r="BE699" s="204">
        <f>IF(N699="základní",J699,0)</f>
        <v>0</v>
      </c>
      <c r="BF699" s="204">
        <f>IF(N699="snížená",J699,0)</f>
        <v>0</v>
      </c>
      <c r="BG699" s="204">
        <f>IF(N699="zákl. přenesená",J699,0)</f>
        <v>0</v>
      </c>
      <c r="BH699" s="204">
        <f>IF(N699="sníž. přenesená",J699,0)</f>
        <v>0</v>
      </c>
      <c r="BI699" s="204">
        <f>IF(N699="nulová",J699,0)</f>
        <v>0</v>
      </c>
      <c r="BJ699" s="16" t="s">
        <v>82</v>
      </c>
      <c r="BK699" s="204">
        <f>ROUND(I699*H699,2)</f>
        <v>0</v>
      </c>
      <c r="BL699" s="16" t="s">
        <v>321</v>
      </c>
      <c r="BM699" s="16" t="s">
        <v>1311</v>
      </c>
    </row>
    <row r="700" s="1" customFormat="1" ht="16.5" customHeight="1">
      <c r="B700" s="34"/>
      <c r="C700" s="195" t="s">
        <v>1312</v>
      </c>
      <c r="D700" s="195" t="s">
        <v>138</v>
      </c>
      <c r="E700" s="196" t="s">
        <v>1313</v>
      </c>
      <c r="F700" s="197" t="s">
        <v>1314</v>
      </c>
      <c r="G700" s="198" t="s">
        <v>174</v>
      </c>
      <c r="H700" s="199">
        <v>1.8919999999999999</v>
      </c>
      <c r="I700" s="200">
        <v>0</v>
      </c>
      <c r="J700" s="200">
        <f>ROUND(I700*H700,2)</f>
        <v>0</v>
      </c>
      <c r="K700" s="197" t="s">
        <v>142</v>
      </c>
      <c r="L700" s="36"/>
      <c r="M700" s="73" t="s">
        <v>1</v>
      </c>
      <c r="N700" s="201" t="s">
        <v>45</v>
      </c>
      <c r="O700" s="202">
        <v>0</v>
      </c>
      <c r="P700" s="202">
        <f>O700*H700</f>
        <v>0</v>
      </c>
      <c r="Q700" s="202">
        <v>0</v>
      </c>
      <c r="R700" s="202">
        <f>Q700*H700</f>
        <v>0</v>
      </c>
      <c r="S700" s="202">
        <v>0</v>
      </c>
      <c r="T700" s="203">
        <f>S700*H700</f>
        <v>0</v>
      </c>
      <c r="AR700" s="16" t="s">
        <v>321</v>
      </c>
      <c r="AT700" s="16" t="s">
        <v>138</v>
      </c>
      <c r="AU700" s="16" t="s">
        <v>94</v>
      </c>
      <c r="AY700" s="16" t="s">
        <v>136</v>
      </c>
      <c r="BE700" s="204">
        <f>IF(N700="základní",J700,0)</f>
        <v>0</v>
      </c>
      <c r="BF700" s="204">
        <f>IF(N700="snížená",J700,0)</f>
        <v>0</v>
      </c>
      <c r="BG700" s="204">
        <f>IF(N700="zákl. přenesená",J700,0)</f>
        <v>0</v>
      </c>
      <c r="BH700" s="204">
        <f>IF(N700="sníž. přenesená",J700,0)</f>
        <v>0</v>
      </c>
      <c r="BI700" s="204">
        <f>IF(N700="nulová",J700,0)</f>
        <v>0</v>
      </c>
      <c r="BJ700" s="16" t="s">
        <v>82</v>
      </c>
      <c r="BK700" s="204">
        <f>ROUND(I700*H700,2)</f>
        <v>0</v>
      </c>
      <c r="BL700" s="16" t="s">
        <v>321</v>
      </c>
      <c r="BM700" s="16" t="s">
        <v>1315</v>
      </c>
    </row>
    <row r="701" s="10" customFormat="1" ht="25.92" customHeight="1">
      <c r="B701" s="180"/>
      <c r="C701" s="181"/>
      <c r="D701" s="182" t="s">
        <v>73</v>
      </c>
      <c r="E701" s="183" t="s">
        <v>241</v>
      </c>
      <c r="F701" s="183" t="s">
        <v>242</v>
      </c>
      <c r="G701" s="181"/>
      <c r="H701" s="181"/>
      <c r="I701" s="181"/>
      <c r="J701" s="184">
        <f>BK701</f>
        <v>240000</v>
      </c>
      <c r="K701" s="181"/>
      <c r="L701" s="185"/>
      <c r="M701" s="186"/>
      <c r="N701" s="187"/>
      <c r="O701" s="187"/>
      <c r="P701" s="188">
        <f>P702+P712+P715+P718</f>
        <v>0</v>
      </c>
      <c r="Q701" s="187"/>
      <c r="R701" s="188">
        <f>R702+R712+R715+R718</f>
        <v>0</v>
      </c>
      <c r="S701" s="187"/>
      <c r="T701" s="189">
        <f>T702+T712+T715+T718</f>
        <v>0</v>
      </c>
      <c r="AR701" s="190" t="s">
        <v>165</v>
      </c>
      <c r="AT701" s="191" t="s">
        <v>73</v>
      </c>
      <c r="AU701" s="191" t="s">
        <v>74</v>
      </c>
      <c r="AY701" s="190" t="s">
        <v>136</v>
      </c>
      <c r="BK701" s="192">
        <f>BK702+BK712+BK715+BK718</f>
        <v>240000</v>
      </c>
    </row>
    <row r="702" s="10" customFormat="1" ht="22.8" customHeight="1">
      <c r="B702" s="180"/>
      <c r="C702" s="181"/>
      <c r="D702" s="182" t="s">
        <v>73</v>
      </c>
      <c r="E702" s="193" t="s">
        <v>1316</v>
      </c>
      <c r="F702" s="193" t="s">
        <v>1317</v>
      </c>
      <c r="G702" s="181"/>
      <c r="H702" s="181"/>
      <c r="I702" s="181"/>
      <c r="J702" s="194">
        <f>BK702</f>
        <v>0</v>
      </c>
      <c r="K702" s="181"/>
      <c r="L702" s="185"/>
      <c r="M702" s="186"/>
      <c r="N702" s="187"/>
      <c r="O702" s="187"/>
      <c r="P702" s="188">
        <f>SUM(P703:P711)</f>
        <v>0</v>
      </c>
      <c r="Q702" s="187"/>
      <c r="R702" s="188">
        <f>SUM(R703:R711)</f>
        <v>0</v>
      </c>
      <c r="S702" s="187"/>
      <c r="T702" s="189">
        <f>SUM(T703:T711)</f>
        <v>0</v>
      </c>
      <c r="AR702" s="190" t="s">
        <v>165</v>
      </c>
      <c r="AT702" s="191" t="s">
        <v>73</v>
      </c>
      <c r="AU702" s="191" t="s">
        <v>82</v>
      </c>
      <c r="AY702" s="190" t="s">
        <v>136</v>
      </c>
      <c r="BK702" s="192">
        <f>SUM(BK703:BK711)</f>
        <v>0</v>
      </c>
    </row>
    <row r="703" s="1" customFormat="1" ht="16.5" customHeight="1">
      <c r="B703" s="34"/>
      <c r="C703" s="195" t="s">
        <v>1318</v>
      </c>
      <c r="D703" s="195" t="s">
        <v>138</v>
      </c>
      <c r="E703" s="196" t="s">
        <v>1319</v>
      </c>
      <c r="F703" s="197" t="s">
        <v>1320</v>
      </c>
      <c r="G703" s="198" t="s">
        <v>1321</v>
      </c>
      <c r="H703" s="199">
        <v>1</v>
      </c>
      <c r="I703" s="200">
        <v>0</v>
      </c>
      <c r="J703" s="200">
        <f>ROUND(I703*H703,2)</f>
        <v>0</v>
      </c>
      <c r="K703" s="197" t="s">
        <v>142</v>
      </c>
      <c r="L703" s="36"/>
      <c r="M703" s="73" t="s">
        <v>1</v>
      </c>
      <c r="N703" s="201" t="s">
        <v>45</v>
      </c>
      <c r="O703" s="202">
        <v>0</v>
      </c>
      <c r="P703" s="202">
        <f>O703*H703</f>
        <v>0</v>
      </c>
      <c r="Q703" s="202">
        <v>0</v>
      </c>
      <c r="R703" s="202">
        <f>Q703*H703</f>
        <v>0</v>
      </c>
      <c r="S703" s="202">
        <v>0</v>
      </c>
      <c r="T703" s="203">
        <f>S703*H703</f>
        <v>0</v>
      </c>
      <c r="AR703" s="16" t="s">
        <v>246</v>
      </c>
      <c r="AT703" s="16" t="s">
        <v>138</v>
      </c>
      <c r="AU703" s="16" t="s">
        <v>94</v>
      </c>
      <c r="AY703" s="16" t="s">
        <v>136</v>
      </c>
      <c r="BE703" s="204">
        <f>IF(N703="základní",J703,0)</f>
        <v>0</v>
      </c>
      <c r="BF703" s="204">
        <f>IF(N703="snížená",J703,0)</f>
        <v>0</v>
      </c>
      <c r="BG703" s="204">
        <f>IF(N703="zákl. přenesená",J703,0)</f>
        <v>0</v>
      </c>
      <c r="BH703" s="204">
        <f>IF(N703="sníž. přenesená",J703,0)</f>
        <v>0</v>
      </c>
      <c r="BI703" s="204">
        <f>IF(N703="nulová",J703,0)</f>
        <v>0</v>
      </c>
      <c r="BJ703" s="16" t="s">
        <v>82</v>
      </c>
      <c r="BK703" s="204">
        <f>ROUND(I703*H703,2)</f>
        <v>0</v>
      </c>
      <c r="BL703" s="16" t="s">
        <v>246</v>
      </c>
      <c r="BM703" s="16" t="s">
        <v>1322</v>
      </c>
    </row>
    <row r="704" s="1" customFormat="1" ht="16.5" customHeight="1">
      <c r="B704" s="34"/>
      <c r="C704" s="195" t="s">
        <v>1323</v>
      </c>
      <c r="D704" s="195" t="s">
        <v>138</v>
      </c>
      <c r="E704" s="196" t="s">
        <v>1324</v>
      </c>
      <c r="F704" s="197" t="s">
        <v>1325</v>
      </c>
      <c r="G704" s="198" t="s">
        <v>1326</v>
      </c>
      <c r="H704" s="199">
        <v>1</v>
      </c>
      <c r="I704" s="200">
        <v>0</v>
      </c>
      <c r="J704" s="200">
        <f>ROUND(I704*H704,2)</f>
        <v>0</v>
      </c>
      <c r="K704" s="197" t="s">
        <v>142</v>
      </c>
      <c r="L704" s="36"/>
      <c r="M704" s="73" t="s">
        <v>1</v>
      </c>
      <c r="N704" s="201" t="s">
        <v>45</v>
      </c>
      <c r="O704" s="202">
        <v>0</v>
      </c>
      <c r="P704" s="202">
        <f>O704*H704</f>
        <v>0</v>
      </c>
      <c r="Q704" s="202">
        <v>0</v>
      </c>
      <c r="R704" s="202">
        <f>Q704*H704</f>
        <v>0</v>
      </c>
      <c r="S704" s="202">
        <v>0</v>
      </c>
      <c r="T704" s="203">
        <f>S704*H704</f>
        <v>0</v>
      </c>
      <c r="AR704" s="16" t="s">
        <v>246</v>
      </c>
      <c r="AT704" s="16" t="s">
        <v>138</v>
      </c>
      <c r="AU704" s="16" t="s">
        <v>94</v>
      </c>
      <c r="AY704" s="16" t="s">
        <v>136</v>
      </c>
      <c r="BE704" s="204">
        <f>IF(N704="základní",J704,0)</f>
        <v>0</v>
      </c>
      <c r="BF704" s="204">
        <f>IF(N704="snížená",J704,0)</f>
        <v>0</v>
      </c>
      <c r="BG704" s="204">
        <f>IF(N704="zákl. přenesená",J704,0)</f>
        <v>0</v>
      </c>
      <c r="BH704" s="204">
        <f>IF(N704="sníž. přenesená",J704,0)</f>
        <v>0</v>
      </c>
      <c r="BI704" s="204">
        <f>IF(N704="nulová",J704,0)</f>
        <v>0</v>
      </c>
      <c r="BJ704" s="16" t="s">
        <v>82</v>
      </c>
      <c r="BK704" s="204">
        <f>ROUND(I704*H704,2)</f>
        <v>0</v>
      </c>
      <c r="BL704" s="16" t="s">
        <v>246</v>
      </c>
      <c r="BM704" s="16" t="s">
        <v>1327</v>
      </c>
    </row>
    <row r="705" s="1" customFormat="1">
      <c r="B705" s="34"/>
      <c r="C705" s="35"/>
      <c r="D705" s="207" t="s">
        <v>151</v>
      </c>
      <c r="E705" s="35"/>
      <c r="F705" s="216" t="s">
        <v>1328</v>
      </c>
      <c r="G705" s="35"/>
      <c r="H705" s="35"/>
      <c r="I705" s="35"/>
      <c r="J705" s="35"/>
      <c r="K705" s="35"/>
      <c r="L705" s="36"/>
      <c r="M705" s="217"/>
      <c r="N705" s="75"/>
      <c r="O705" s="75"/>
      <c r="P705" s="75"/>
      <c r="Q705" s="75"/>
      <c r="R705" s="75"/>
      <c r="S705" s="75"/>
      <c r="T705" s="76"/>
      <c r="AT705" s="16" t="s">
        <v>151</v>
      </c>
      <c r="AU705" s="16" t="s">
        <v>94</v>
      </c>
    </row>
    <row r="706" s="1" customFormat="1" ht="16.5" customHeight="1">
      <c r="B706" s="34"/>
      <c r="C706" s="195" t="s">
        <v>1329</v>
      </c>
      <c r="D706" s="195" t="s">
        <v>138</v>
      </c>
      <c r="E706" s="196" t="s">
        <v>1330</v>
      </c>
      <c r="F706" s="197" t="s">
        <v>1331</v>
      </c>
      <c r="G706" s="198" t="s">
        <v>1326</v>
      </c>
      <c r="H706" s="199">
        <v>1</v>
      </c>
      <c r="I706" s="200">
        <v>0</v>
      </c>
      <c r="J706" s="200">
        <f>ROUND(I706*H706,2)</f>
        <v>0</v>
      </c>
      <c r="K706" s="197" t="s">
        <v>142</v>
      </c>
      <c r="L706" s="36"/>
      <c r="M706" s="73" t="s">
        <v>1</v>
      </c>
      <c r="N706" s="201" t="s">
        <v>45</v>
      </c>
      <c r="O706" s="202">
        <v>0</v>
      </c>
      <c r="P706" s="202">
        <f>O706*H706</f>
        <v>0</v>
      </c>
      <c r="Q706" s="202">
        <v>0</v>
      </c>
      <c r="R706" s="202">
        <f>Q706*H706</f>
        <v>0</v>
      </c>
      <c r="S706" s="202">
        <v>0</v>
      </c>
      <c r="T706" s="203">
        <f>S706*H706</f>
        <v>0</v>
      </c>
      <c r="AR706" s="16" t="s">
        <v>246</v>
      </c>
      <c r="AT706" s="16" t="s">
        <v>138</v>
      </c>
      <c r="AU706" s="16" t="s">
        <v>94</v>
      </c>
      <c r="AY706" s="16" t="s">
        <v>136</v>
      </c>
      <c r="BE706" s="204">
        <f>IF(N706="základní",J706,0)</f>
        <v>0</v>
      </c>
      <c r="BF706" s="204">
        <f>IF(N706="snížená",J706,0)</f>
        <v>0</v>
      </c>
      <c r="BG706" s="204">
        <f>IF(N706="zákl. přenesená",J706,0)</f>
        <v>0</v>
      </c>
      <c r="BH706" s="204">
        <f>IF(N706="sníž. přenesená",J706,0)</f>
        <v>0</v>
      </c>
      <c r="BI706" s="204">
        <f>IF(N706="nulová",J706,0)</f>
        <v>0</v>
      </c>
      <c r="BJ706" s="16" t="s">
        <v>82</v>
      </c>
      <c r="BK706" s="204">
        <f>ROUND(I706*H706,2)</f>
        <v>0</v>
      </c>
      <c r="BL706" s="16" t="s">
        <v>246</v>
      </c>
      <c r="BM706" s="16" t="s">
        <v>1332</v>
      </c>
    </row>
    <row r="707" s="1" customFormat="1" ht="16.5" customHeight="1">
      <c r="B707" s="34"/>
      <c r="C707" s="195" t="s">
        <v>1333</v>
      </c>
      <c r="D707" s="195" t="s">
        <v>138</v>
      </c>
      <c r="E707" s="196" t="s">
        <v>1334</v>
      </c>
      <c r="F707" s="197" t="s">
        <v>1335</v>
      </c>
      <c r="G707" s="198" t="s">
        <v>1326</v>
      </c>
      <c r="H707" s="199">
        <v>1</v>
      </c>
      <c r="I707" s="200">
        <v>0</v>
      </c>
      <c r="J707" s="200">
        <f>ROUND(I707*H707,2)</f>
        <v>0</v>
      </c>
      <c r="K707" s="197" t="s">
        <v>142</v>
      </c>
      <c r="L707" s="36"/>
      <c r="M707" s="73" t="s">
        <v>1</v>
      </c>
      <c r="N707" s="201" t="s">
        <v>45</v>
      </c>
      <c r="O707" s="202">
        <v>0</v>
      </c>
      <c r="P707" s="202">
        <f>O707*H707</f>
        <v>0</v>
      </c>
      <c r="Q707" s="202">
        <v>0</v>
      </c>
      <c r="R707" s="202">
        <f>Q707*H707</f>
        <v>0</v>
      </c>
      <c r="S707" s="202">
        <v>0</v>
      </c>
      <c r="T707" s="203">
        <f>S707*H707</f>
        <v>0</v>
      </c>
      <c r="AR707" s="16" t="s">
        <v>246</v>
      </c>
      <c r="AT707" s="16" t="s">
        <v>138</v>
      </c>
      <c r="AU707" s="16" t="s">
        <v>94</v>
      </c>
      <c r="AY707" s="16" t="s">
        <v>136</v>
      </c>
      <c r="BE707" s="204">
        <f>IF(N707="základní",J707,0)</f>
        <v>0</v>
      </c>
      <c r="BF707" s="204">
        <f>IF(N707="snížená",J707,0)</f>
        <v>0</v>
      </c>
      <c r="BG707" s="204">
        <f>IF(N707="zákl. přenesená",J707,0)</f>
        <v>0</v>
      </c>
      <c r="BH707" s="204">
        <f>IF(N707="sníž. přenesená",J707,0)</f>
        <v>0</v>
      </c>
      <c r="BI707" s="204">
        <f>IF(N707="nulová",J707,0)</f>
        <v>0</v>
      </c>
      <c r="BJ707" s="16" t="s">
        <v>82</v>
      </c>
      <c r="BK707" s="204">
        <f>ROUND(I707*H707,2)</f>
        <v>0</v>
      </c>
      <c r="BL707" s="16" t="s">
        <v>246</v>
      </c>
      <c r="BM707" s="16" t="s">
        <v>1336</v>
      </c>
    </row>
    <row r="708" s="1" customFormat="1">
      <c r="B708" s="34"/>
      <c r="C708" s="35"/>
      <c r="D708" s="207" t="s">
        <v>151</v>
      </c>
      <c r="E708" s="35"/>
      <c r="F708" s="216" t="s">
        <v>1337</v>
      </c>
      <c r="G708" s="35"/>
      <c r="H708" s="35"/>
      <c r="I708" s="35"/>
      <c r="J708" s="35"/>
      <c r="K708" s="35"/>
      <c r="L708" s="36"/>
      <c r="M708" s="217"/>
      <c r="N708" s="75"/>
      <c r="O708" s="75"/>
      <c r="P708" s="75"/>
      <c r="Q708" s="75"/>
      <c r="R708" s="75"/>
      <c r="S708" s="75"/>
      <c r="T708" s="76"/>
      <c r="AT708" s="16" t="s">
        <v>151</v>
      </c>
      <c r="AU708" s="16" t="s">
        <v>94</v>
      </c>
    </row>
    <row r="709" s="1" customFormat="1" ht="16.5" customHeight="1">
      <c r="B709" s="34"/>
      <c r="C709" s="195" t="s">
        <v>1338</v>
      </c>
      <c r="D709" s="195" t="s">
        <v>138</v>
      </c>
      <c r="E709" s="196" t="s">
        <v>1339</v>
      </c>
      <c r="F709" s="197" t="s">
        <v>1340</v>
      </c>
      <c r="G709" s="198" t="s">
        <v>1326</v>
      </c>
      <c r="H709" s="199">
        <v>1</v>
      </c>
      <c r="I709" s="200">
        <v>0</v>
      </c>
      <c r="J709" s="200">
        <f>ROUND(I709*H709,2)</f>
        <v>0</v>
      </c>
      <c r="K709" s="197" t="s">
        <v>142</v>
      </c>
      <c r="L709" s="36"/>
      <c r="M709" s="73" t="s">
        <v>1</v>
      </c>
      <c r="N709" s="201" t="s">
        <v>45</v>
      </c>
      <c r="O709" s="202">
        <v>0</v>
      </c>
      <c r="P709" s="202">
        <f>O709*H709</f>
        <v>0</v>
      </c>
      <c r="Q709" s="202">
        <v>0</v>
      </c>
      <c r="R709" s="202">
        <f>Q709*H709</f>
        <v>0</v>
      </c>
      <c r="S709" s="202">
        <v>0</v>
      </c>
      <c r="T709" s="203">
        <f>S709*H709</f>
        <v>0</v>
      </c>
      <c r="AR709" s="16" t="s">
        <v>246</v>
      </c>
      <c r="AT709" s="16" t="s">
        <v>138</v>
      </c>
      <c r="AU709" s="16" t="s">
        <v>94</v>
      </c>
      <c r="AY709" s="16" t="s">
        <v>136</v>
      </c>
      <c r="BE709" s="204">
        <f>IF(N709="základní",J709,0)</f>
        <v>0</v>
      </c>
      <c r="BF709" s="204">
        <f>IF(N709="snížená",J709,0)</f>
        <v>0</v>
      </c>
      <c r="BG709" s="204">
        <f>IF(N709="zákl. přenesená",J709,0)</f>
        <v>0</v>
      </c>
      <c r="BH709" s="204">
        <f>IF(N709="sníž. přenesená",J709,0)</f>
        <v>0</v>
      </c>
      <c r="BI709" s="204">
        <f>IF(N709="nulová",J709,0)</f>
        <v>0</v>
      </c>
      <c r="BJ709" s="16" t="s">
        <v>82</v>
      </c>
      <c r="BK709" s="204">
        <f>ROUND(I709*H709,2)</f>
        <v>0</v>
      </c>
      <c r="BL709" s="16" t="s">
        <v>246</v>
      </c>
      <c r="BM709" s="16" t="s">
        <v>1341</v>
      </c>
    </row>
    <row r="710" s="1" customFormat="1">
      <c r="B710" s="34"/>
      <c r="C710" s="35"/>
      <c r="D710" s="207" t="s">
        <v>151</v>
      </c>
      <c r="E710" s="35"/>
      <c r="F710" s="216" t="s">
        <v>1342</v>
      </c>
      <c r="G710" s="35"/>
      <c r="H710" s="35"/>
      <c r="I710" s="35"/>
      <c r="J710" s="35"/>
      <c r="K710" s="35"/>
      <c r="L710" s="36"/>
      <c r="M710" s="217"/>
      <c r="N710" s="75"/>
      <c r="O710" s="75"/>
      <c r="P710" s="75"/>
      <c r="Q710" s="75"/>
      <c r="R710" s="75"/>
      <c r="S710" s="75"/>
      <c r="T710" s="76"/>
      <c r="AT710" s="16" t="s">
        <v>151</v>
      </c>
      <c r="AU710" s="16" t="s">
        <v>94</v>
      </c>
    </row>
    <row r="711" s="1" customFormat="1" ht="16.5" customHeight="1">
      <c r="B711" s="34"/>
      <c r="C711" s="195" t="s">
        <v>1343</v>
      </c>
      <c r="D711" s="195" t="s">
        <v>138</v>
      </c>
      <c r="E711" s="196" t="s">
        <v>1344</v>
      </c>
      <c r="F711" s="197" t="s">
        <v>1345</v>
      </c>
      <c r="G711" s="198" t="s">
        <v>1326</v>
      </c>
      <c r="H711" s="199">
        <v>1</v>
      </c>
      <c r="I711" s="200">
        <v>0</v>
      </c>
      <c r="J711" s="200">
        <f>ROUND(I711*H711,2)</f>
        <v>0</v>
      </c>
      <c r="K711" s="197" t="s">
        <v>142</v>
      </c>
      <c r="L711" s="36"/>
      <c r="M711" s="73" t="s">
        <v>1</v>
      </c>
      <c r="N711" s="201" t="s">
        <v>45</v>
      </c>
      <c r="O711" s="202">
        <v>0</v>
      </c>
      <c r="P711" s="202">
        <f>O711*H711</f>
        <v>0</v>
      </c>
      <c r="Q711" s="202">
        <v>0</v>
      </c>
      <c r="R711" s="202">
        <f>Q711*H711</f>
        <v>0</v>
      </c>
      <c r="S711" s="202">
        <v>0</v>
      </c>
      <c r="T711" s="203">
        <f>S711*H711</f>
        <v>0</v>
      </c>
      <c r="AR711" s="16" t="s">
        <v>246</v>
      </c>
      <c r="AT711" s="16" t="s">
        <v>138</v>
      </c>
      <c r="AU711" s="16" t="s">
        <v>94</v>
      </c>
      <c r="AY711" s="16" t="s">
        <v>136</v>
      </c>
      <c r="BE711" s="204">
        <f>IF(N711="základní",J711,0)</f>
        <v>0</v>
      </c>
      <c r="BF711" s="204">
        <f>IF(N711="snížená",J711,0)</f>
        <v>0</v>
      </c>
      <c r="BG711" s="204">
        <f>IF(N711="zákl. přenesená",J711,0)</f>
        <v>0</v>
      </c>
      <c r="BH711" s="204">
        <f>IF(N711="sníž. přenesená",J711,0)</f>
        <v>0</v>
      </c>
      <c r="BI711" s="204">
        <f>IF(N711="nulová",J711,0)</f>
        <v>0</v>
      </c>
      <c r="BJ711" s="16" t="s">
        <v>82</v>
      </c>
      <c r="BK711" s="204">
        <f>ROUND(I711*H711,2)</f>
        <v>0</v>
      </c>
      <c r="BL711" s="16" t="s">
        <v>246</v>
      </c>
      <c r="BM711" s="16" t="s">
        <v>1346</v>
      </c>
    </row>
    <row r="712" s="10" customFormat="1" ht="22.8" customHeight="1">
      <c r="B712" s="180"/>
      <c r="C712" s="181"/>
      <c r="D712" s="182" t="s">
        <v>73</v>
      </c>
      <c r="E712" s="193" t="s">
        <v>319</v>
      </c>
      <c r="F712" s="193" t="s">
        <v>320</v>
      </c>
      <c r="G712" s="181"/>
      <c r="H712" s="181"/>
      <c r="I712" s="181"/>
      <c r="J712" s="194">
        <f>BK712</f>
        <v>0</v>
      </c>
      <c r="K712" s="181"/>
      <c r="L712" s="185"/>
      <c r="M712" s="186"/>
      <c r="N712" s="187"/>
      <c r="O712" s="187"/>
      <c r="P712" s="188">
        <f>SUM(P713:P714)</f>
        <v>0</v>
      </c>
      <c r="Q712" s="187"/>
      <c r="R712" s="188">
        <f>SUM(R713:R714)</f>
        <v>0</v>
      </c>
      <c r="S712" s="187"/>
      <c r="T712" s="189">
        <f>SUM(T713:T714)</f>
        <v>0</v>
      </c>
      <c r="AR712" s="190" t="s">
        <v>165</v>
      </c>
      <c r="AT712" s="191" t="s">
        <v>73</v>
      </c>
      <c r="AU712" s="191" t="s">
        <v>82</v>
      </c>
      <c r="AY712" s="190" t="s">
        <v>136</v>
      </c>
      <c r="BK712" s="192">
        <f>SUM(BK713:BK714)</f>
        <v>0</v>
      </c>
    </row>
    <row r="713" s="1" customFormat="1" ht="16.5" customHeight="1">
      <c r="B713" s="34"/>
      <c r="C713" s="195" t="s">
        <v>1347</v>
      </c>
      <c r="D713" s="195" t="s">
        <v>138</v>
      </c>
      <c r="E713" s="196" t="s">
        <v>1348</v>
      </c>
      <c r="F713" s="197" t="s">
        <v>1349</v>
      </c>
      <c r="G713" s="198" t="s">
        <v>201</v>
      </c>
      <c r="H713" s="199">
        <v>1</v>
      </c>
      <c r="I713" s="200">
        <v>0</v>
      </c>
      <c r="J713" s="200">
        <f>ROUND(I713*H713,2)</f>
        <v>0</v>
      </c>
      <c r="K713" s="197" t="s">
        <v>142</v>
      </c>
      <c r="L713" s="36"/>
      <c r="M713" s="73" t="s">
        <v>1</v>
      </c>
      <c r="N713" s="201" t="s">
        <v>45</v>
      </c>
      <c r="O713" s="202">
        <v>0</v>
      </c>
      <c r="P713" s="202">
        <f>O713*H713</f>
        <v>0</v>
      </c>
      <c r="Q713" s="202">
        <v>0</v>
      </c>
      <c r="R713" s="202">
        <f>Q713*H713</f>
        <v>0</v>
      </c>
      <c r="S713" s="202">
        <v>0</v>
      </c>
      <c r="T713" s="203">
        <f>S713*H713</f>
        <v>0</v>
      </c>
      <c r="AR713" s="16" t="s">
        <v>246</v>
      </c>
      <c r="AT713" s="16" t="s">
        <v>138</v>
      </c>
      <c r="AU713" s="16" t="s">
        <v>94</v>
      </c>
      <c r="AY713" s="16" t="s">
        <v>136</v>
      </c>
      <c r="BE713" s="204">
        <f>IF(N713="základní",J713,0)</f>
        <v>0</v>
      </c>
      <c r="BF713" s="204">
        <f>IF(N713="snížená",J713,0)</f>
        <v>0</v>
      </c>
      <c r="BG713" s="204">
        <f>IF(N713="zákl. přenesená",J713,0)</f>
        <v>0</v>
      </c>
      <c r="BH713" s="204">
        <f>IF(N713="sníž. přenesená",J713,0)</f>
        <v>0</v>
      </c>
      <c r="BI713" s="204">
        <f>IF(N713="nulová",J713,0)</f>
        <v>0</v>
      </c>
      <c r="BJ713" s="16" t="s">
        <v>82</v>
      </c>
      <c r="BK713" s="204">
        <f>ROUND(I713*H713,2)</f>
        <v>0</v>
      </c>
      <c r="BL713" s="16" t="s">
        <v>246</v>
      </c>
      <c r="BM713" s="16" t="s">
        <v>1350</v>
      </c>
    </row>
    <row r="714" s="1" customFormat="1">
      <c r="B714" s="34"/>
      <c r="C714" s="35"/>
      <c r="D714" s="207" t="s">
        <v>151</v>
      </c>
      <c r="E714" s="35"/>
      <c r="F714" s="216" t="s">
        <v>1351</v>
      </c>
      <c r="G714" s="35"/>
      <c r="H714" s="35"/>
      <c r="I714" s="35"/>
      <c r="J714" s="35"/>
      <c r="K714" s="35"/>
      <c r="L714" s="36"/>
      <c r="M714" s="217"/>
      <c r="N714" s="75"/>
      <c r="O714" s="75"/>
      <c r="P714" s="75"/>
      <c r="Q714" s="75"/>
      <c r="R714" s="75"/>
      <c r="S714" s="75"/>
      <c r="T714" s="76"/>
      <c r="AT714" s="16" t="s">
        <v>151</v>
      </c>
      <c r="AU714" s="16" t="s">
        <v>94</v>
      </c>
    </row>
    <row r="715" s="10" customFormat="1" ht="22.8" customHeight="1">
      <c r="B715" s="180"/>
      <c r="C715" s="181"/>
      <c r="D715" s="182" t="s">
        <v>73</v>
      </c>
      <c r="E715" s="193" t="s">
        <v>1352</v>
      </c>
      <c r="F715" s="193" t="s">
        <v>1353</v>
      </c>
      <c r="G715" s="181"/>
      <c r="H715" s="181"/>
      <c r="I715" s="181"/>
      <c r="J715" s="194">
        <f>BK715</f>
        <v>0</v>
      </c>
      <c r="K715" s="181"/>
      <c r="L715" s="185"/>
      <c r="M715" s="186"/>
      <c r="N715" s="187"/>
      <c r="O715" s="187"/>
      <c r="P715" s="188">
        <f>SUM(P716:P717)</f>
        <v>0</v>
      </c>
      <c r="Q715" s="187"/>
      <c r="R715" s="188">
        <f>SUM(R716:R717)</f>
        <v>0</v>
      </c>
      <c r="S715" s="187"/>
      <c r="T715" s="189">
        <f>SUM(T716:T717)</f>
        <v>0</v>
      </c>
      <c r="AR715" s="190" t="s">
        <v>165</v>
      </c>
      <c r="AT715" s="191" t="s">
        <v>73</v>
      </c>
      <c r="AU715" s="191" t="s">
        <v>82</v>
      </c>
      <c r="AY715" s="190" t="s">
        <v>136</v>
      </c>
      <c r="BK715" s="192">
        <f>SUM(BK716:BK717)</f>
        <v>0</v>
      </c>
    </row>
    <row r="716" s="1" customFormat="1" ht="16.5" customHeight="1">
      <c r="B716" s="34"/>
      <c r="C716" s="195" t="s">
        <v>1354</v>
      </c>
      <c r="D716" s="195" t="s">
        <v>138</v>
      </c>
      <c r="E716" s="196" t="s">
        <v>1355</v>
      </c>
      <c r="F716" s="197" t="s">
        <v>1356</v>
      </c>
      <c r="G716" s="198" t="s">
        <v>1326</v>
      </c>
      <c r="H716" s="199">
        <v>1</v>
      </c>
      <c r="I716" s="200">
        <v>0</v>
      </c>
      <c r="J716" s="200">
        <f>ROUND(I716*H716,2)</f>
        <v>0</v>
      </c>
      <c r="K716" s="197" t="s">
        <v>142</v>
      </c>
      <c r="L716" s="36"/>
      <c r="M716" s="73" t="s">
        <v>1</v>
      </c>
      <c r="N716" s="201" t="s">
        <v>45</v>
      </c>
      <c r="O716" s="202">
        <v>0</v>
      </c>
      <c r="P716" s="202">
        <f>O716*H716</f>
        <v>0</v>
      </c>
      <c r="Q716" s="202">
        <v>0</v>
      </c>
      <c r="R716" s="202">
        <f>Q716*H716</f>
        <v>0</v>
      </c>
      <c r="S716" s="202">
        <v>0</v>
      </c>
      <c r="T716" s="203">
        <f>S716*H716</f>
        <v>0</v>
      </c>
      <c r="AR716" s="16" t="s">
        <v>246</v>
      </c>
      <c r="AT716" s="16" t="s">
        <v>138</v>
      </c>
      <c r="AU716" s="16" t="s">
        <v>94</v>
      </c>
      <c r="AY716" s="16" t="s">
        <v>136</v>
      </c>
      <c r="BE716" s="204">
        <f>IF(N716="základní",J716,0)</f>
        <v>0</v>
      </c>
      <c r="BF716" s="204">
        <f>IF(N716="snížená",J716,0)</f>
        <v>0</v>
      </c>
      <c r="BG716" s="204">
        <f>IF(N716="zákl. přenesená",J716,0)</f>
        <v>0</v>
      </c>
      <c r="BH716" s="204">
        <f>IF(N716="sníž. přenesená",J716,0)</f>
        <v>0</v>
      </c>
      <c r="BI716" s="204">
        <f>IF(N716="nulová",J716,0)</f>
        <v>0</v>
      </c>
      <c r="BJ716" s="16" t="s">
        <v>82</v>
      </c>
      <c r="BK716" s="204">
        <f>ROUND(I716*H716,2)</f>
        <v>0</v>
      </c>
      <c r="BL716" s="16" t="s">
        <v>246</v>
      </c>
      <c r="BM716" s="16" t="s">
        <v>1357</v>
      </c>
    </row>
    <row r="717" s="1" customFormat="1">
      <c r="B717" s="34"/>
      <c r="C717" s="35"/>
      <c r="D717" s="207" t="s">
        <v>151</v>
      </c>
      <c r="E717" s="35"/>
      <c r="F717" s="216" t="s">
        <v>1358</v>
      </c>
      <c r="G717" s="35"/>
      <c r="H717" s="35"/>
      <c r="I717" s="35"/>
      <c r="J717" s="35"/>
      <c r="K717" s="35"/>
      <c r="L717" s="36"/>
      <c r="M717" s="217"/>
      <c r="N717" s="75"/>
      <c r="O717" s="75"/>
      <c r="P717" s="75"/>
      <c r="Q717" s="75"/>
      <c r="R717" s="75"/>
      <c r="S717" s="75"/>
      <c r="T717" s="76"/>
      <c r="AT717" s="16" t="s">
        <v>151</v>
      </c>
      <c r="AU717" s="16" t="s">
        <v>94</v>
      </c>
    </row>
    <row r="718" s="10" customFormat="1" ht="22.8" customHeight="1">
      <c r="B718" s="180"/>
      <c r="C718" s="181"/>
      <c r="D718" s="182" t="s">
        <v>73</v>
      </c>
      <c r="E718" s="193" t="s">
        <v>1359</v>
      </c>
      <c r="F718" s="193" t="s">
        <v>1360</v>
      </c>
      <c r="G718" s="181"/>
      <c r="H718" s="181"/>
      <c r="I718" s="181"/>
      <c r="J718" s="194">
        <f>BK718</f>
        <v>240000</v>
      </c>
      <c r="K718" s="181"/>
      <c r="L718" s="185"/>
      <c r="M718" s="186"/>
      <c r="N718" s="187"/>
      <c r="O718" s="187"/>
      <c r="P718" s="188">
        <f>SUM(P719:P720)</f>
        <v>0</v>
      </c>
      <c r="Q718" s="187"/>
      <c r="R718" s="188">
        <f>SUM(R719:R720)</f>
        <v>0</v>
      </c>
      <c r="S718" s="187"/>
      <c r="T718" s="189">
        <f>SUM(T719:T720)</f>
        <v>0</v>
      </c>
      <c r="AR718" s="190" t="s">
        <v>165</v>
      </c>
      <c r="AT718" s="191" t="s">
        <v>73</v>
      </c>
      <c r="AU718" s="191" t="s">
        <v>82</v>
      </c>
      <c r="AY718" s="190" t="s">
        <v>136</v>
      </c>
      <c r="BK718" s="192">
        <f>SUM(BK719:BK720)</f>
        <v>240000</v>
      </c>
    </row>
    <row r="719" s="1" customFormat="1" ht="16.5" customHeight="1">
      <c r="B719" s="34"/>
      <c r="C719" s="195" t="s">
        <v>1361</v>
      </c>
      <c r="D719" s="195" t="s">
        <v>138</v>
      </c>
      <c r="E719" s="196" t="s">
        <v>1362</v>
      </c>
      <c r="F719" s="197" t="s">
        <v>1363</v>
      </c>
      <c r="G719" s="198" t="s">
        <v>1326</v>
      </c>
      <c r="H719" s="199">
        <v>1</v>
      </c>
      <c r="I719" s="200">
        <v>240000</v>
      </c>
      <c r="J719" s="200">
        <f>ROUND(I719*H719,2)</f>
        <v>240000</v>
      </c>
      <c r="K719" s="197" t="s">
        <v>142</v>
      </c>
      <c r="L719" s="36"/>
      <c r="M719" s="73" t="s">
        <v>1</v>
      </c>
      <c r="N719" s="201" t="s">
        <v>45</v>
      </c>
      <c r="O719" s="202">
        <v>0</v>
      </c>
      <c r="P719" s="202">
        <f>O719*H719</f>
        <v>0</v>
      </c>
      <c r="Q719" s="202">
        <v>0</v>
      </c>
      <c r="R719" s="202">
        <f>Q719*H719</f>
        <v>0</v>
      </c>
      <c r="S719" s="202">
        <v>0</v>
      </c>
      <c r="T719" s="203">
        <f>S719*H719</f>
        <v>0</v>
      </c>
      <c r="AR719" s="16" t="s">
        <v>246</v>
      </c>
      <c r="AT719" s="16" t="s">
        <v>138</v>
      </c>
      <c r="AU719" s="16" t="s">
        <v>94</v>
      </c>
      <c r="AY719" s="16" t="s">
        <v>136</v>
      </c>
      <c r="BE719" s="204">
        <f>IF(N719="základní",J719,0)</f>
        <v>240000</v>
      </c>
      <c r="BF719" s="204">
        <f>IF(N719="snížená",J719,0)</f>
        <v>0</v>
      </c>
      <c r="BG719" s="204">
        <f>IF(N719="zákl. přenesená",J719,0)</f>
        <v>0</v>
      </c>
      <c r="BH719" s="204">
        <f>IF(N719="sníž. přenesená",J719,0)</f>
        <v>0</v>
      </c>
      <c r="BI719" s="204">
        <f>IF(N719="nulová",J719,0)</f>
        <v>0</v>
      </c>
      <c r="BJ719" s="16" t="s">
        <v>82</v>
      </c>
      <c r="BK719" s="204">
        <f>ROUND(I719*H719,2)</f>
        <v>240000</v>
      </c>
      <c r="BL719" s="16" t="s">
        <v>246</v>
      </c>
      <c r="BM719" s="16" t="s">
        <v>1364</v>
      </c>
    </row>
    <row r="720" s="1" customFormat="1">
      <c r="B720" s="34"/>
      <c r="C720" s="35"/>
      <c r="D720" s="207" t="s">
        <v>151</v>
      </c>
      <c r="E720" s="35"/>
      <c r="F720" s="216" t="s">
        <v>1365</v>
      </c>
      <c r="G720" s="35"/>
      <c r="H720" s="35"/>
      <c r="I720" s="35"/>
      <c r="J720" s="35"/>
      <c r="K720" s="35"/>
      <c r="L720" s="36"/>
      <c r="M720" s="231"/>
      <c r="N720" s="232"/>
      <c r="O720" s="232"/>
      <c r="P720" s="232"/>
      <c r="Q720" s="232"/>
      <c r="R720" s="232"/>
      <c r="S720" s="232"/>
      <c r="T720" s="233"/>
      <c r="AT720" s="16" t="s">
        <v>151</v>
      </c>
      <c r="AU720" s="16" t="s">
        <v>94</v>
      </c>
    </row>
    <row r="721" s="1" customFormat="1" ht="6.96" customHeight="1">
      <c r="B721" s="53"/>
      <c r="C721" s="54"/>
      <c r="D721" s="54"/>
      <c r="E721" s="54"/>
      <c r="F721" s="54"/>
      <c r="G721" s="54"/>
      <c r="H721" s="54"/>
      <c r="I721" s="54"/>
      <c r="J721" s="54"/>
      <c r="K721" s="54"/>
      <c r="L721" s="36"/>
    </row>
  </sheetData>
  <sheetProtection sheet="1" autoFilter="0" formatColumns="0" formatRows="0" objects="1" scenarios="1" spinCount="100000" saltValue="AT9G7YCc9SK1hE8jOUgODVQDmy/8t0iVqT8CTLAZqMWIxfr2sWy3Nj9EXZOlGoue8AxenX4gj5gR2O6qoZVEiQ==" hashValue="0sw+pPsGT3W04OpIdsJojo2eas9NjAJstELRn5uISAI9Toqu1j20qyGN2FQDi+5mRRTc/agVSR7IDMzLek7t1A==" algorithmName="SHA-512" password="CC35"/>
  <autoFilter ref="C101:K720"/>
  <mergeCells count="9">
    <mergeCell ref="E7:H7"/>
    <mergeCell ref="E9:H9"/>
    <mergeCell ref="E18:H18"/>
    <mergeCell ref="E27:H27"/>
    <mergeCell ref="E50:H50"/>
    <mergeCell ref="E52:H52"/>
    <mergeCell ref="E92:H92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97</v>
      </c>
    </row>
    <row r="3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9"/>
      <c r="AT3" s="16" t="s">
        <v>74</v>
      </c>
    </row>
    <row r="4" ht="24.96" customHeight="1">
      <c r="B4" s="19"/>
      <c r="D4" s="126" t="s">
        <v>105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14</v>
      </c>
      <c r="L6" s="19"/>
    </row>
    <row r="7" ht="16.5" customHeight="1">
      <c r="B7" s="19"/>
      <c r="E7" s="128" t="str">
        <f>'Rekapitulace stavby'!K6</f>
        <v>NymbP_E_Soupis</v>
      </c>
      <c r="F7" s="127"/>
      <c r="G7" s="127"/>
      <c r="H7" s="127"/>
      <c r="L7" s="19"/>
    </row>
    <row r="8" s="1" customFormat="1" ht="12" customHeight="1">
      <c r="B8" s="36"/>
      <c r="D8" s="127" t="s">
        <v>106</v>
      </c>
      <c r="L8" s="36"/>
    </row>
    <row r="9" s="1" customFormat="1" ht="36.96" customHeight="1">
      <c r="B9" s="36"/>
      <c r="E9" s="129" t="s">
        <v>1366</v>
      </c>
      <c r="F9" s="1"/>
      <c r="G9" s="1"/>
      <c r="H9" s="1"/>
      <c r="L9" s="36"/>
    </row>
    <row r="10" s="1" customFormat="1">
      <c r="B10" s="36"/>
      <c r="L10" s="36"/>
    </row>
    <row r="11" s="1" customFormat="1" ht="12" customHeight="1">
      <c r="B11" s="36"/>
      <c r="D11" s="127" t="s">
        <v>15</v>
      </c>
      <c r="F11" s="16" t="s">
        <v>84</v>
      </c>
      <c r="I11" s="127" t="s">
        <v>17</v>
      </c>
      <c r="J11" s="16" t="s">
        <v>1</v>
      </c>
      <c r="L11" s="36"/>
    </row>
    <row r="12" s="1" customFormat="1" ht="12" customHeight="1">
      <c r="B12" s="36"/>
      <c r="D12" s="127" t="s">
        <v>19</v>
      </c>
      <c r="F12" s="16" t="s">
        <v>20</v>
      </c>
      <c r="I12" s="127" t="s">
        <v>21</v>
      </c>
      <c r="J12" s="130" t="str">
        <f>'Rekapitulace stavby'!AN8</f>
        <v>19. 3. 2019</v>
      </c>
      <c r="L12" s="36"/>
    </row>
    <row r="13" s="1" customFormat="1" ht="10.8" customHeight="1">
      <c r="B13" s="36"/>
      <c r="L13" s="36"/>
    </row>
    <row r="14" s="1" customFormat="1" ht="12" customHeight="1">
      <c r="B14" s="36"/>
      <c r="D14" s="127" t="s">
        <v>25</v>
      </c>
      <c r="I14" s="127" t="s">
        <v>26</v>
      </c>
      <c r="J14" s="16" t="s">
        <v>1</v>
      </c>
      <c r="L14" s="36"/>
    </row>
    <row r="15" s="1" customFormat="1" ht="18" customHeight="1">
      <c r="B15" s="36"/>
      <c r="E15" s="16" t="s">
        <v>27</v>
      </c>
      <c r="I15" s="127" t="s">
        <v>28</v>
      </c>
      <c r="J15" s="16" t="s">
        <v>1</v>
      </c>
      <c r="L15" s="36"/>
    </row>
    <row r="16" s="1" customFormat="1" ht="6.96" customHeight="1">
      <c r="B16" s="36"/>
      <c r="L16" s="36"/>
    </row>
    <row r="17" s="1" customFormat="1" ht="12" customHeight="1">
      <c r="B17" s="36"/>
      <c r="D17" s="127" t="s">
        <v>29</v>
      </c>
      <c r="I17" s="127" t="s">
        <v>26</v>
      </c>
      <c r="J17" s="16" t="str">
        <f>'Rekapitulace stavby'!AN13</f>
        <v/>
      </c>
      <c r="L17" s="36"/>
    </row>
    <row r="18" s="1" customFormat="1" ht="18" customHeight="1">
      <c r="B18" s="36"/>
      <c r="E18" s="16" t="str">
        <f>'Rekapitulace stavby'!E14</f>
        <v xml:space="preserve"> </v>
      </c>
      <c r="F18" s="16"/>
      <c r="G18" s="16"/>
      <c r="H18" s="16"/>
      <c r="I18" s="127" t="s">
        <v>28</v>
      </c>
      <c r="J18" s="16" t="str">
        <f>'Rekapitulace stavby'!AN14</f>
        <v/>
      </c>
      <c r="L18" s="36"/>
    </row>
    <row r="19" s="1" customFormat="1" ht="6.96" customHeight="1">
      <c r="B19" s="36"/>
      <c r="L19" s="36"/>
    </row>
    <row r="20" s="1" customFormat="1" ht="12" customHeight="1">
      <c r="B20" s="36"/>
      <c r="D20" s="127" t="s">
        <v>31</v>
      </c>
      <c r="I20" s="127" t="s">
        <v>26</v>
      </c>
      <c r="J20" s="16" t="s">
        <v>32</v>
      </c>
      <c r="L20" s="36"/>
    </row>
    <row r="21" s="1" customFormat="1" ht="18" customHeight="1">
      <c r="B21" s="36"/>
      <c r="E21" s="16" t="s">
        <v>33</v>
      </c>
      <c r="I21" s="127" t="s">
        <v>28</v>
      </c>
      <c r="J21" s="16" t="s">
        <v>34</v>
      </c>
      <c r="L21" s="36"/>
    </row>
    <row r="22" s="1" customFormat="1" ht="6.96" customHeight="1">
      <c r="B22" s="36"/>
      <c r="L22" s="36"/>
    </row>
    <row r="23" s="1" customFormat="1" ht="12" customHeight="1">
      <c r="B23" s="36"/>
      <c r="D23" s="127" t="s">
        <v>36</v>
      </c>
      <c r="I23" s="127" t="s">
        <v>26</v>
      </c>
      <c r="J23" s="16" t="s">
        <v>1</v>
      </c>
      <c r="L23" s="36"/>
    </row>
    <row r="24" s="1" customFormat="1" ht="18" customHeight="1">
      <c r="B24" s="36"/>
      <c r="E24" s="16" t="s">
        <v>108</v>
      </c>
      <c r="I24" s="127" t="s">
        <v>28</v>
      </c>
      <c r="J24" s="16" t="s">
        <v>1</v>
      </c>
      <c r="L24" s="36"/>
    </row>
    <row r="25" s="1" customFormat="1" ht="6.96" customHeight="1">
      <c r="B25" s="36"/>
      <c r="L25" s="36"/>
    </row>
    <row r="26" s="1" customFormat="1" ht="12" customHeight="1">
      <c r="B26" s="36"/>
      <c r="D26" s="127" t="s">
        <v>37</v>
      </c>
      <c r="L26" s="36"/>
    </row>
    <row r="27" s="6" customFormat="1" ht="16.5" customHeight="1">
      <c r="B27" s="131"/>
      <c r="E27" s="132" t="s">
        <v>1</v>
      </c>
      <c r="F27" s="132"/>
      <c r="G27" s="132"/>
      <c r="H27" s="132"/>
      <c r="L27" s="131"/>
    </row>
    <row r="28" s="1" customFormat="1" ht="6.96" customHeight="1">
      <c r="B28" s="36"/>
      <c r="L28" s="36"/>
    </row>
    <row r="29" s="1" customFormat="1" ht="6.96" customHeight="1">
      <c r="B29" s="36"/>
      <c r="D29" s="67"/>
      <c r="E29" s="67"/>
      <c r="F29" s="67"/>
      <c r="G29" s="67"/>
      <c r="H29" s="67"/>
      <c r="I29" s="67"/>
      <c r="J29" s="67"/>
      <c r="K29" s="67"/>
      <c r="L29" s="36"/>
    </row>
    <row r="30" s="1" customFormat="1" ht="14.4" customHeight="1">
      <c r="B30" s="36"/>
      <c r="D30" s="133" t="s">
        <v>109</v>
      </c>
      <c r="J30" s="134">
        <f>J61</f>
        <v>0</v>
      </c>
      <c r="L30" s="36"/>
    </row>
    <row r="31" s="1" customFormat="1" ht="14.4" customHeight="1">
      <c r="B31" s="36"/>
      <c r="D31" s="135" t="s">
        <v>110</v>
      </c>
      <c r="J31" s="134">
        <f>J66</f>
        <v>0</v>
      </c>
      <c r="L31" s="36"/>
    </row>
    <row r="32" s="1" customFormat="1" ht="25.44" customHeight="1">
      <c r="B32" s="36"/>
      <c r="D32" s="136" t="s">
        <v>40</v>
      </c>
      <c r="J32" s="137">
        <f>ROUND(J30 + J31, 2)</f>
        <v>0</v>
      </c>
      <c r="L32" s="36"/>
    </row>
    <row r="33" s="1" customFormat="1" ht="6.96" customHeight="1">
      <c r="B33" s="36"/>
      <c r="D33" s="67"/>
      <c r="E33" s="67"/>
      <c r="F33" s="67"/>
      <c r="G33" s="67"/>
      <c r="H33" s="67"/>
      <c r="I33" s="67"/>
      <c r="J33" s="67"/>
      <c r="K33" s="67"/>
      <c r="L33" s="36"/>
    </row>
    <row r="34" s="1" customFormat="1" ht="14.4" customHeight="1">
      <c r="B34" s="36"/>
      <c r="F34" s="138" t="s">
        <v>42</v>
      </c>
      <c r="I34" s="138" t="s">
        <v>41</v>
      </c>
      <c r="J34" s="138" t="s">
        <v>43</v>
      </c>
      <c r="L34" s="36"/>
    </row>
    <row r="35" s="1" customFormat="1" ht="14.4" customHeight="1">
      <c r="B35" s="36"/>
      <c r="D35" s="127" t="s">
        <v>44</v>
      </c>
      <c r="E35" s="127" t="s">
        <v>45</v>
      </c>
      <c r="F35" s="139">
        <f>ROUND((SUM(BE66:BE67) + SUM(BE87:BE109)),  2)</f>
        <v>0</v>
      </c>
      <c r="I35" s="140">
        <v>0.20999999999999999</v>
      </c>
      <c r="J35" s="139">
        <f>ROUND(((SUM(BE66:BE67) + SUM(BE87:BE109))*I35),  2)</f>
        <v>0</v>
      </c>
      <c r="L35" s="36"/>
    </row>
    <row r="36" s="1" customFormat="1" ht="14.4" customHeight="1">
      <c r="B36" s="36"/>
      <c r="E36" s="127" t="s">
        <v>46</v>
      </c>
      <c r="F36" s="139">
        <f>ROUND((SUM(BF66:BF67) + SUM(BF87:BF109)),  2)</f>
        <v>0</v>
      </c>
      <c r="I36" s="140">
        <v>0.14999999999999999</v>
      </c>
      <c r="J36" s="139">
        <f>ROUND(((SUM(BF66:BF67) + SUM(BF87:BF109))*I36),  2)</f>
        <v>0</v>
      </c>
      <c r="L36" s="36"/>
    </row>
    <row r="37" hidden="1" s="1" customFormat="1" ht="14.4" customHeight="1">
      <c r="B37" s="36"/>
      <c r="E37" s="127" t="s">
        <v>47</v>
      </c>
      <c r="F37" s="139">
        <f>ROUND((SUM(BG66:BG67) + SUM(BG87:BG109)),  2)</f>
        <v>0</v>
      </c>
      <c r="I37" s="140">
        <v>0.20999999999999999</v>
      </c>
      <c r="J37" s="139">
        <f>0</f>
        <v>0</v>
      </c>
      <c r="L37" s="36"/>
    </row>
    <row r="38" hidden="1" s="1" customFormat="1" ht="14.4" customHeight="1">
      <c r="B38" s="36"/>
      <c r="E38" s="127" t="s">
        <v>48</v>
      </c>
      <c r="F38" s="139">
        <f>ROUND((SUM(BH66:BH67) + SUM(BH87:BH109)),  2)</f>
        <v>0</v>
      </c>
      <c r="I38" s="140">
        <v>0.14999999999999999</v>
      </c>
      <c r="J38" s="139">
        <f>0</f>
        <v>0</v>
      </c>
      <c r="L38" s="36"/>
    </row>
    <row r="39" hidden="1" s="1" customFormat="1" ht="14.4" customHeight="1">
      <c r="B39" s="36"/>
      <c r="E39" s="127" t="s">
        <v>49</v>
      </c>
      <c r="F39" s="139">
        <f>ROUND((SUM(BI66:BI67) + SUM(BI87:BI109)),  2)</f>
        <v>0</v>
      </c>
      <c r="I39" s="140">
        <v>0</v>
      </c>
      <c r="J39" s="139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1"/>
      <c r="D41" s="142" t="s">
        <v>50</v>
      </c>
      <c r="E41" s="143"/>
      <c r="F41" s="143"/>
      <c r="G41" s="144" t="s">
        <v>51</v>
      </c>
      <c r="H41" s="145" t="s">
        <v>52</v>
      </c>
      <c r="I41" s="143"/>
      <c r="J41" s="146">
        <f>SUM(J32:J39)</f>
        <v>0</v>
      </c>
      <c r="K41" s="147"/>
      <c r="L41" s="36"/>
    </row>
    <row r="42" s="1" customFormat="1" ht="14.4" customHeight="1"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36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1"/>
      <c r="J46" s="151"/>
      <c r="K46" s="151"/>
      <c r="L46" s="36"/>
    </row>
    <row r="47" s="1" customFormat="1" ht="24.96" customHeight="1">
      <c r="B47" s="34"/>
      <c r="C47" s="22" t="s">
        <v>111</v>
      </c>
      <c r="D47" s="35"/>
      <c r="E47" s="35"/>
      <c r="F47" s="35"/>
      <c r="G47" s="35"/>
      <c r="H47" s="35"/>
      <c r="I47" s="35"/>
      <c r="J47" s="35"/>
      <c r="K47" s="35"/>
      <c r="L47" s="36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6"/>
    </row>
    <row r="49" s="1" customFormat="1" ht="12" customHeight="1">
      <c r="B49" s="34"/>
      <c r="C49" s="28" t="s">
        <v>14</v>
      </c>
      <c r="D49" s="35"/>
      <c r="E49" s="35"/>
      <c r="F49" s="35"/>
      <c r="G49" s="35"/>
      <c r="H49" s="35"/>
      <c r="I49" s="35"/>
      <c r="J49" s="35"/>
      <c r="K49" s="35"/>
      <c r="L49" s="36"/>
    </row>
    <row r="50" s="1" customFormat="1" ht="16.5" customHeight="1">
      <c r="B50" s="34"/>
      <c r="C50" s="35"/>
      <c r="D50" s="35"/>
      <c r="E50" s="152" t="str">
        <f>E7</f>
        <v>NymbP_E_Soupis</v>
      </c>
      <c r="F50" s="28"/>
      <c r="G50" s="28"/>
      <c r="H50" s="28"/>
      <c r="I50" s="35"/>
      <c r="J50" s="35"/>
      <c r="K50" s="35"/>
      <c r="L50" s="36"/>
    </row>
    <row r="51" s="1" customFormat="1" ht="12" customHeight="1">
      <c r="B51" s="34"/>
      <c r="C51" s="28" t="s">
        <v>106</v>
      </c>
      <c r="D51" s="35"/>
      <c r="E51" s="35"/>
      <c r="F51" s="35"/>
      <c r="G51" s="35"/>
      <c r="H51" s="35"/>
      <c r="I51" s="35"/>
      <c r="J51" s="35"/>
      <c r="K51" s="35"/>
      <c r="L51" s="36"/>
    </row>
    <row r="52" s="1" customFormat="1" ht="16.5" customHeight="1">
      <c r="B52" s="34"/>
      <c r="C52" s="35"/>
      <c r="D52" s="35"/>
      <c r="E52" s="60" t="str">
        <f>E9</f>
        <v>SO 320 - Úprava vodoteče</v>
      </c>
      <c r="F52" s="35"/>
      <c r="G52" s="35"/>
      <c r="H52" s="35"/>
      <c r="I52" s="35"/>
      <c r="J52" s="35"/>
      <c r="K52" s="35"/>
      <c r="L52" s="36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6"/>
    </row>
    <row r="54" s="1" customFormat="1" ht="12" customHeight="1">
      <c r="B54" s="34"/>
      <c r="C54" s="28" t="s">
        <v>19</v>
      </c>
      <c r="D54" s="35"/>
      <c r="E54" s="35"/>
      <c r="F54" s="25" t="str">
        <f>F12</f>
        <v>Nymburk</v>
      </c>
      <c r="G54" s="35"/>
      <c r="H54" s="35"/>
      <c r="I54" s="28" t="s">
        <v>21</v>
      </c>
      <c r="J54" s="63" t="str">
        <f>IF(J12="","",J12)</f>
        <v>19. 3. 2019</v>
      </c>
      <c r="K54" s="35"/>
      <c r="L54" s="36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6"/>
    </row>
    <row r="56" s="1" customFormat="1" ht="13.65" customHeight="1">
      <c r="B56" s="34"/>
      <c r="C56" s="28" t="s">
        <v>25</v>
      </c>
      <c r="D56" s="35"/>
      <c r="E56" s="35"/>
      <c r="F56" s="25" t="str">
        <f>E15</f>
        <v>Středočeský kraj</v>
      </c>
      <c r="G56" s="35"/>
      <c r="H56" s="35"/>
      <c r="I56" s="28" t="s">
        <v>31</v>
      </c>
      <c r="J56" s="30" t="str">
        <f>E21</f>
        <v xml:space="preserve">VPÚ DECO PRAHA  a.s.</v>
      </c>
      <c r="K56" s="35"/>
      <c r="L56" s="36"/>
    </row>
    <row r="57" s="1" customFormat="1" ht="13.65" customHeight="1">
      <c r="B57" s="34"/>
      <c r="C57" s="28" t="s">
        <v>29</v>
      </c>
      <c r="D57" s="35"/>
      <c r="E57" s="35"/>
      <c r="F57" s="25" t="str">
        <f>IF(E18="","",E18)</f>
        <v xml:space="preserve"> </v>
      </c>
      <c r="G57" s="35"/>
      <c r="H57" s="35"/>
      <c r="I57" s="28" t="s">
        <v>36</v>
      </c>
      <c r="J57" s="30" t="str">
        <f>E24</f>
        <v>Ing. Hanzlová</v>
      </c>
      <c r="K57" s="35"/>
      <c r="L57" s="36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6"/>
    </row>
    <row r="59" s="1" customFormat="1" ht="29.28" customHeight="1">
      <c r="B59" s="34"/>
      <c r="C59" s="153" t="s">
        <v>112</v>
      </c>
      <c r="D59" s="122"/>
      <c r="E59" s="122"/>
      <c r="F59" s="122"/>
      <c r="G59" s="122"/>
      <c r="H59" s="122"/>
      <c r="I59" s="122"/>
      <c r="J59" s="154" t="s">
        <v>113</v>
      </c>
      <c r="K59" s="122"/>
      <c r="L59" s="36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6"/>
    </row>
    <row r="61" s="1" customFormat="1" ht="22.8" customHeight="1">
      <c r="B61" s="34"/>
      <c r="C61" s="155" t="s">
        <v>114</v>
      </c>
      <c r="D61" s="35"/>
      <c r="E61" s="35"/>
      <c r="F61" s="35"/>
      <c r="G61" s="35"/>
      <c r="H61" s="35"/>
      <c r="I61" s="35"/>
      <c r="J61" s="94">
        <f>J87</f>
        <v>0</v>
      </c>
      <c r="K61" s="35"/>
      <c r="L61" s="36"/>
      <c r="AU61" s="16" t="s">
        <v>115</v>
      </c>
    </row>
    <row r="62" s="7" customFormat="1" ht="24.96" customHeight="1">
      <c r="B62" s="156"/>
      <c r="C62" s="157"/>
      <c r="D62" s="158" t="s">
        <v>116</v>
      </c>
      <c r="E62" s="159"/>
      <c r="F62" s="159"/>
      <c r="G62" s="159"/>
      <c r="H62" s="159"/>
      <c r="I62" s="159"/>
      <c r="J62" s="160">
        <f>J88</f>
        <v>0</v>
      </c>
      <c r="K62" s="157"/>
      <c r="L62" s="161"/>
    </row>
    <row r="63" s="8" customFormat="1" ht="19.92" customHeight="1">
      <c r="B63" s="162"/>
      <c r="C63" s="163"/>
      <c r="D63" s="164" t="s">
        <v>117</v>
      </c>
      <c r="E63" s="165"/>
      <c r="F63" s="165"/>
      <c r="G63" s="165"/>
      <c r="H63" s="165"/>
      <c r="I63" s="165"/>
      <c r="J63" s="166">
        <f>J89</f>
        <v>0</v>
      </c>
      <c r="K63" s="163"/>
      <c r="L63" s="167"/>
    </row>
    <row r="64" s="1" customFormat="1" ht="21.84" customHeight="1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6"/>
    </row>
    <row r="65" s="1" customFormat="1" ht="6.96" customHeight="1"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6"/>
    </row>
    <row r="66" s="1" customFormat="1" ht="29.28" customHeight="1">
      <c r="B66" s="34"/>
      <c r="C66" s="155" t="s">
        <v>120</v>
      </c>
      <c r="D66" s="35"/>
      <c r="E66" s="35"/>
      <c r="F66" s="35"/>
      <c r="G66" s="35"/>
      <c r="H66" s="35"/>
      <c r="I66" s="35"/>
      <c r="J66" s="168">
        <v>0</v>
      </c>
      <c r="K66" s="35"/>
      <c r="L66" s="36"/>
      <c r="N66" s="169" t="s">
        <v>44</v>
      </c>
    </row>
    <row r="67" s="1" customFormat="1" ht="18" customHeight="1"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6"/>
    </row>
    <row r="68" s="1" customFormat="1" ht="29.28" customHeight="1">
      <c r="B68" s="34"/>
      <c r="C68" s="121" t="s">
        <v>104</v>
      </c>
      <c r="D68" s="122"/>
      <c r="E68" s="122"/>
      <c r="F68" s="122"/>
      <c r="G68" s="122"/>
      <c r="H68" s="122"/>
      <c r="I68" s="122"/>
      <c r="J68" s="123">
        <f>ROUND(J61+J66,2)</f>
        <v>0</v>
      </c>
      <c r="K68" s="122"/>
      <c r="L68" s="36"/>
    </row>
    <row r="69" s="1" customFormat="1" ht="6.96" customHeight="1"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36"/>
    </row>
    <row r="73" s="1" customFormat="1" ht="6.96" customHeight="1"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36"/>
    </row>
    <row r="74" s="1" customFormat="1" ht="24.96" customHeight="1">
      <c r="B74" s="34"/>
      <c r="C74" s="22" t="s">
        <v>121</v>
      </c>
      <c r="D74" s="35"/>
      <c r="E74" s="35"/>
      <c r="F74" s="35"/>
      <c r="G74" s="35"/>
      <c r="H74" s="35"/>
      <c r="I74" s="35"/>
      <c r="J74" s="35"/>
      <c r="K74" s="35"/>
      <c r="L74" s="36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6"/>
    </row>
    <row r="76" s="1" customFormat="1" ht="12" customHeight="1">
      <c r="B76" s="34"/>
      <c r="C76" s="28" t="s">
        <v>14</v>
      </c>
      <c r="D76" s="35"/>
      <c r="E76" s="35"/>
      <c r="F76" s="35"/>
      <c r="G76" s="35"/>
      <c r="H76" s="35"/>
      <c r="I76" s="35"/>
      <c r="J76" s="35"/>
      <c r="K76" s="35"/>
      <c r="L76" s="36"/>
    </row>
    <row r="77" s="1" customFormat="1" ht="16.5" customHeight="1">
      <c r="B77" s="34"/>
      <c r="C77" s="35"/>
      <c r="D77" s="35"/>
      <c r="E77" s="152" t="str">
        <f>E7</f>
        <v>NymbP_E_Soupis</v>
      </c>
      <c r="F77" s="28"/>
      <c r="G77" s="28"/>
      <c r="H77" s="28"/>
      <c r="I77" s="35"/>
      <c r="J77" s="35"/>
      <c r="K77" s="35"/>
      <c r="L77" s="36"/>
    </row>
    <row r="78" s="1" customFormat="1" ht="12" customHeight="1">
      <c r="B78" s="34"/>
      <c r="C78" s="28" t="s">
        <v>106</v>
      </c>
      <c r="D78" s="35"/>
      <c r="E78" s="35"/>
      <c r="F78" s="35"/>
      <c r="G78" s="35"/>
      <c r="H78" s="35"/>
      <c r="I78" s="35"/>
      <c r="J78" s="35"/>
      <c r="K78" s="35"/>
      <c r="L78" s="36"/>
    </row>
    <row r="79" s="1" customFormat="1" ht="16.5" customHeight="1">
      <c r="B79" s="34"/>
      <c r="C79" s="35"/>
      <c r="D79" s="35"/>
      <c r="E79" s="60" t="str">
        <f>E9</f>
        <v>SO 320 - Úprava vodoteče</v>
      </c>
      <c r="F79" s="35"/>
      <c r="G79" s="35"/>
      <c r="H79" s="35"/>
      <c r="I79" s="35"/>
      <c r="J79" s="35"/>
      <c r="K79" s="35"/>
      <c r="L79" s="36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6"/>
    </row>
    <row r="81" s="1" customFormat="1" ht="12" customHeight="1">
      <c r="B81" s="34"/>
      <c r="C81" s="28" t="s">
        <v>19</v>
      </c>
      <c r="D81" s="35"/>
      <c r="E81" s="35"/>
      <c r="F81" s="25" t="str">
        <f>F12</f>
        <v>Nymburk</v>
      </c>
      <c r="G81" s="35"/>
      <c r="H81" s="35"/>
      <c r="I81" s="28" t="s">
        <v>21</v>
      </c>
      <c r="J81" s="63" t="str">
        <f>IF(J12="","",J12)</f>
        <v>19. 3. 2019</v>
      </c>
      <c r="K81" s="35"/>
      <c r="L81" s="36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6"/>
    </row>
    <row r="83" s="1" customFormat="1" ht="13.65" customHeight="1">
      <c r="B83" s="34"/>
      <c r="C83" s="28" t="s">
        <v>25</v>
      </c>
      <c r="D83" s="35"/>
      <c r="E83" s="35"/>
      <c r="F83" s="25" t="str">
        <f>E15</f>
        <v>Středočeský kraj</v>
      </c>
      <c r="G83" s="35"/>
      <c r="H83" s="35"/>
      <c r="I83" s="28" t="s">
        <v>31</v>
      </c>
      <c r="J83" s="30" t="str">
        <f>E21</f>
        <v xml:space="preserve">VPÚ DECO PRAHA  a.s.</v>
      </c>
      <c r="K83" s="35"/>
      <c r="L83" s="36"/>
    </row>
    <row r="84" s="1" customFormat="1" ht="13.65" customHeight="1">
      <c r="B84" s="34"/>
      <c r="C84" s="28" t="s">
        <v>29</v>
      </c>
      <c r="D84" s="35"/>
      <c r="E84" s="35"/>
      <c r="F84" s="25" t="str">
        <f>IF(E18="","",E18)</f>
        <v xml:space="preserve"> </v>
      </c>
      <c r="G84" s="35"/>
      <c r="H84" s="35"/>
      <c r="I84" s="28" t="s">
        <v>36</v>
      </c>
      <c r="J84" s="30" t="str">
        <f>E24</f>
        <v>Ing. Hanzlová</v>
      </c>
      <c r="K84" s="35"/>
      <c r="L84" s="36"/>
    </row>
    <row r="85" s="1" customFormat="1" ht="10.32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6"/>
    </row>
    <row r="86" s="9" customFormat="1" ht="29.28" customHeight="1">
      <c r="B86" s="170"/>
      <c r="C86" s="171" t="s">
        <v>122</v>
      </c>
      <c r="D86" s="172" t="s">
        <v>59</v>
      </c>
      <c r="E86" s="172" t="s">
        <v>55</v>
      </c>
      <c r="F86" s="172" t="s">
        <v>56</v>
      </c>
      <c r="G86" s="172" t="s">
        <v>123</v>
      </c>
      <c r="H86" s="172" t="s">
        <v>124</v>
      </c>
      <c r="I86" s="172" t="s">
        <v>125</v>
      </c>
      <c r="J86" s="173" t="s">
        <v>113</v>
      </c>
      <c r="K86" s="174" t="s">
        <v>126</v>
      </c>
      <c r="L86" s="175"/>
      <c r="M86" s="84" t="s">
        <v>1</v>
      </c>
      <c r="N86" s="85" t="s">
        <v>44</v>
      </c>
      <c r="O86" s="85" t="s">
        <v>127</v>
      </c>
      <c r="P86" s="85" t="s">
        <v>128</v>
      </c>
      <c r="Q86" s="85" t="s">
        <v>129</v>
      </c>
      <c r="R86" s="85" t="s">
        <v>130</v>
      </c>
      <c r="S86" s="85" t="s">
        <v>131</v>
      </c>
      <c r="T86" s="86" t="s">
        <v>132</v>
      </c>
    </row>
    <row r="87" s="1" customFormat="1" ht="22.8" customHeight="1">
      <c r="B87" s="34"/>
      <c r="C87" s="91" t="s">
        <v>133</v>
      </c>
      <c r="D87" s="35"/>
      <c r="E87" s="35"/>
      <c r="F87" s="35"/>
      <c r="G87" s="35"/>
      <c r="H87" s="35"/>
      <c r="I87" s="35"/>
      <c r="J87" s="176">
        <f>BK87</f>
        <v>0</v>
      </c>
      <c r="K87" s="35"/>
      <c r="L87" s="36"/>
      <c r="M87" s="87"/>
      <c r="N87" s="88"/>
      <c r="O87" s="88"/>
      <c r="P87" s="177">
        <f>P88</f>
        <v>0</v>
      </c>
      <c r="Q87" s="88"/>
      <c r="R87" s="177">
        <f>R88</f>
        <v>0.44850000000000001</v>
      </c>
      <c r="S87" s="88"/>
      <c r="T87" s="178">
        <f>T88</f>
        <v>0</v>
      </c>
      <c r="AT87" s="16" t="s">
        <v>73</v>
      </c>
      <c r="AU87" s="16" t="s">
        <v>115</v>
      </c>
      <c r="BK87" s="179">
        <f>BK88</f>
        <v>0</v>
      </c>
    </row>
    <row r="88" s="10" customFormat="1" ht="25.92" customHeight="1">
      <c r="B88" s="180"/>
      <c r="C88" s="181"/>
      <c r="D88" s="182" t="s">
        <v>73</v>
      </c>
      <c r="E88" s="183" t="s">
        <v>134</v>
      </c>
      <c r="F88" s="183" t="s">
        <v>135</v>
      </c>
      <c r="G88" s="181"/>
      <c r="H88" s="181"/>
      <c r="I88" s="181"/>
      <c r="J88" s="184">
        <f>BK88</f>
        <v>0</v>
      </c>
      <c r="K88" s="181"/>
      <c r="L88" s="185"/>
      <c r="M88" s="186"/>
      <c r="N88" s="187"/>
      <c r="O88" s="187"/>
      <c r="P88" s="188">
        <f>P89</f>
        <v>0</v>
      </c>
      <c r="Q88" s="187"/>
      <c r="R88" s="188">
        <f>R89</f>
        <v>0.44850000000000001</v>
      </c>
      <c r="S88" s="187"/>
      <c r="T88" s="189">
        <f>T89</f>
        <v>0</v>
      </c>
      <c r="AR88" s="190" t="s">
        <v>82</v>
      </c>
      <c r="AT88" s="191" t="s">
        <v>73</v>
      </c>
      <c r="AU88" s="191" t="s">
        <v>74</v>
      </c>
      <c r="AY88" s="190" t="s">
        <v>136</v>
      </c>
      <c r="BK88" s="192">
        <f>BK89</f>
        <v>0</v>
      </c>
    </row>
    <row r="89" s="10" customFormat="1" ht="22.8" customHeight="1">
      <c r="B89" s="180"/>
      <c r="C89" s="181"/>
      <c r="D89" s="182" t="s">
        <v>73</v>
      </c>
      <c r="E89" s="193" t="s">
        <v>82</v>
      </c>
      <c r="F89" s="193" t="s">
        <v>137</v>
      </c>
      <c r="G89" s="181"/>
      <c r="H89" s="181"/>
      <c r="I89" s="181"/>
      <c r="J89" s="194">
        <f>BK89</f>
        <v>0</v>
      </c>
      <c r="K89" s="181"/>
      <c r="L89" s="185"/>
      <c r="M89" s="186"/>
      <c r="N89" s="187"/>
      <c r="O89" s="187"/>
      <c r="P89" s="188">
        <f>SUM(P90:P109)</f>
        <v>0</v>
      </c>
      <c r="Q89" s="187"/>
      <c r="R89" s="188">
        <f>SUM(R90:R109)</f>
        <v>0.44850000000000001</v>
      </c>
      <c r="S89" s="187"/>
      <c r="T89" s="189">
        <f>SUM(T90:T109)</f>
        <v>0</v>
      </c>
      <c r="AR89" s="190" t="s">
        <v>82</v>
      </c>
      <c r="AT89" s="191" t="s">
        <v>73</v>
      </c>
      <c r="AU89" s="191" t="s">
        <v>82</v>
      </c>
      <c r="AY89" s="190" t="s">
        <v>136</v>
      </c>
      <c r="BK89" s="192">
        <f>SUM(BK90:BK109)</f>
        <v>0</v>
      </c>
    </row>
    <row r="90" s="1" customFormat="1" ht="16.5" customHeight="1">
      <c r="B90" s="34"/>
      <c r="C90" s="195" t="s">
        <v>82</v>
      </c>
      <c r="D90" s="195" t="s">
        <v>138</v>
      </c>
      <c r="E90" s="196" t="s">
        <v>1367</v>
      </c>
      <c r="F90" s="197" t="s">
        <v>1368</v>
      </c>
      <c r="G90" s="198" t="s">
        <v>157</v>
      </c>
      <c r="H90" s="199">
        <v>60</v>
      </c>
      <c r="I90" s="200">
        <v>0</v>
      </c>
      <c r="J90" s="200">
        <f>ROUND(I90*H90,2)</f>
        <v>0</v>
      </c>
      <c r="K90" s="197" t="s">
        <v>142</v>
      </c>
      <c r="L90" s="36"/>
      <c r="M90" s="73" t="s">
        <v>1</v>
      </c>
      <c r="N90" s="201" t="s">
        <v>45</v>
      </c>
      <c r="O90" s="202">
        <v>0</v>
      </c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16" t="s">
        <v>143</v>
      </c>
      <c r="AT90" s="16" t="s">
        <v>138</v>
      </c>
      <c r="AU90" s="16" t="s">
        <v>94</v>
      </c>
      <c r="AY90" s="16" t="s">
        <v>136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16" t="s">
        <v>82</v>
      </c>
      <c r="BK90" s="204">
        <f>ROUND(I90*H90,2)</f>
        <v>0</v>
      </c>
      <c r="BL90" s="16" t="s">
        <v>143</v>
      </c>
      <c r="BM90" s="16" t="s">
        <v>1369</v>
      </c>
    </row>
    <row r="91" s="1" customFormat="1">
      <c r="B91" s="34"/>
      <c r="C91" s="35"/>
      <c r="D91" s="207" t="s">
        <v>151</v>
      </c>
      <c r="E91" s="35"/>
      <c r="F91" s="216" t="s">
        <v>1370</v>
      </c>
      <c r="G91" s="35"/>
      <c r="H91" s="35"/>
      <c r="I91" s="35"/>
      <c r="J91" s="35"/>
      <c r="K91" s="35"/>
      <c r="L91" s="36"/>
      <c r="M91" s="217"/>
      <c r="N91" s="75"/>
      <c r="O91" s="75"/>
      <c r="P91" s="75"/>
      <c r="Q91" s="75"/>
      <c r="R91" s="75"/>
      <c r="S91" s="75"/>
      <c r="T91" s="76"/>
      <c r="AT91" s="16" t="s">
        <v>151</v>
      </c>
      <c r="AU91" s="16" t="s">
        <v>94</v>
      </c>
    </row>
    <row r="92" s="11" customFormat="1">
      <c r="B92" s="205"/>
      <c r="C92" s="206"/>
      <c r="D92" s="207" t="s">
        <v>145</v>
      </c>
      <c r="E92" s="208" t="s">
        <v>1</v>
      </c>
      <c r="F92" s="209" t="s">
        <v>1371</v>
      </c>
      <c r="G92" s="206"/>
      <c r="H92" s="210">
        <v>60</v>
      </c>
      <c r="I92" s="206"/>
      <c r="J92" s="206"/>
      <c r="K92" s="206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145</v>
      </c>
      <c r="AU92" s="215" t="s">
        <v>94</v>
      </c>
      <c r="AV92" s="11" t="s">
        <v>94</v>
      </c>
      <c r="AW92" s="11" t="s">
        <v>35</v>
      </c>
      <c r="AX92" s="11" t="s">
        <v>82</v>
      </c>
      <c r="AY92" s="215" t="s">
        <v>136</v>
      </c>
    </row>
    <row r="93" s="1" customFormat="1" ht="16.5" customHeight="1">
      <c r="B93" s="34"/>
      <c r="C93" s="195" t="s">
        <v>293</v>
      </c>
      <c r="D93" s="195" t="s">
        <v>138</v>
      </c>
      <c r="E93" s="196" t="s">
        <v>1372</v>
      </c>
      <c r="F93" s="197" t="s">
        <v>1373</v>
      </c>
      <c r="G93" s="198" t="s">
        <v>149</v>
      </c>
      <c r="H93" s="199">
        <v>300</v>
      </c>
      <c r="I93" s="200">
        <v>0</v>
      </c>
      <c r="J93" s="200">
        <f>ROUND(I93*H93,2)</f>
        <v>0</v>
      </c>
      <c r="K93" s="197" t="s">
        <v>142</v>
      </c>
      <c r="L93" s="36"/>
      <c r="M93" s="73" t="s">
        <v>1</v>
      </c>
      <c r="N93" s="201" t="s">
        <v>45</v>
      </c>
      <c r="O93" s="202">
        <v>0</v>
      </c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16" t="s">
        <v>143</v>
      </c>
      <c r="AT93" s="16" t="s">
        <v>138</v>
      </c>
      <c r="AU93" s="16" t="s">
        <v>94</v>
      </c>
      <c r="AY93" s="16" t="s">
        <v>136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6" t="s">
        <v>82</v>
      </c>
      <c r="BK93" s="204">
        <f>ROUND(I93*H93,2)</f>
        <v>0</v>
      </c>
      <c r="BL93" s="16" t="s">
        <v>143</v>
      </c>
      <c r="BM93" s="16" t="s">
        <v>1374</v>
      </c>
    </row>
    <row r="94" s="1" customFormat="1" ht="16.5" customHeight="1">
      <c r="B94" s="34"/>
      <c r="C94" s="195" t="s">
        <v>94</v>
      </c>
      <c r="D94" s="195" t="s">
        <v>138</v>
      </c>
      <c r="E94" s="196" t="s">
        <v>1375</v>
      </c>
      <c r="F94" s="197" t="s">
        <v>1376</v>
      </c>
      <c r="G94" s="198" t="s">
        <v>149</v>
      </c>
      <c r="H94" s="199">
        <v>300</v>
      </c>
      <c r="I94" s="200">
        <v>0</v>
      </c>
      <c r="J94" s="200">
        <f>ROUND(I94*H94,2)</f>
        <v>0</v>
      </c>
      <c r="K94" s="197" t="s">
        <v>142</v>
      </c>
      <c r="L94" s="36"/>
      <c r="M94" s="73" t="s">
        <v>1</v>
      </c>
      <c r="N94" s="201" t="s">
        <v>45</v>
      </c>
      <c r="O94" s="202">
        <v>0</v>
      </c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16" t="s">
        <v>143</v>
      </c>
      <c r="AT94" s="16" t="s">
        <v>138</v>
      </c>
      <c r="AU94" s="16" t="s">
        <v>94</v>
      </c>
      <c r="AY94" s="16" t="s">
        <v>136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6" t="s">
        <v>82</v>
      </c>
      <c r="BK94" s="204">
        <f>ROUND(I94*H94,2)</f>
        <v>0</v>
      </c>
      <c r="BL94" s="16" t="s">
        <v>143</v>
      </c>
      <c r="BM94" s="16" t="s">
        <v>1377</v>
      </c>
    </row>
    <row r="95" s="11" customFormat="1">
      <c r="B95" s="205"/>
      <c r="C95" s="206"/>
      <c r="D95" s="207" t="s">
        <v>145</v>
      </c>
      <c r="E95" s="208" t="s">
        <v>1</v>
      </c>
      <c r="F95" s="209" t="s">
        <v>1378</v>
      </c>
      <c r="G95" s="206"/>
      <c r="H95" s="210">
        <v>300</v>
      </c>
      <c r="I95" s="206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145</v>
      </c>
      <c r="AU95" s="215" t="s">
        <v>94</v>
      </c>
      <c r="AV95" s="11" t="s">
        <v>94</v>
      </c>
      <c r="AW95" s="11" t="s">
        <v>35</v>
      </c>
      <c r="AX95" s="11" t="s">
        <v>82</v>
      </c>
      <c r="AY95" s="215" t="s">
        <v>136</v>
      </c>
    </row>
    <row r="96" s="1" customFormat="1" ht="16.5" customHeight="1">
      <c r="B96" s="34"/>
      <c r="C96" s="195" t="s">
        <v>179</v>
      </c>
      <c r="D96" s="195" t="s">
        <v>138</v>
      </c>
      <c r="E96" s="196" t="s">
        <v>534</v>
      </c>
      <c r="F96" s="197" t="s">
        <v>535</v>
      </c>
      <c r="G96" s="198" t="s">
        <v>149</v>
      </c>
      <c r="H96" s="199">
        <v>300</v>
      </c>
      <c r="I96" s="200">
        <v>0</v>
      </c>
      <c r="J96" s="200">
        <f>ROUND(I96*H96,2)</f>
        <v>0</v>
      </c>
      <c r="K96" s="197" t="s">
        <v>142</v>
      </c>
      <c r="L96" s="36"/>
      <c r="M96" s="73" t="s">
        <v>1</v>
      </c>
      <c r="N96" s="201" t="s">
        <v>45</v>
      </c>
      <c r="O96" s="202">
        <v>0</v>
      </c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16" t="s">
        <v>143</v>
      </c>
      <c r="AT96" s="16" t="s">
        <v>138</v>
      </c>
      <c r="AU96" s="16" t="s">
        <v>94</v>
      </c>
      <c r="AY96" s="16" t="s">
        <v>136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6" t="s">
        <v>82</v>
      </c>
      <c r="BK96" s="204">
        <f>ROUND(I96*H96,2)</f>
        <v>0</v>
      </c>
      <c r="BL96" s="16" t="s">
        <v>143</v>
      </c>
      <c r="BM96" s="16" t="s">
        <v>1379</v>
      </c>
    </row>
    <row r="97" s="1" customFormat="1">
      <c r="B97" s="34"/>
      <c r="C97" s="35"/>
      <c r="D97" s="207" t="s">
        <v>151</v>
      </c>
      <c r="E97" s="35"/>
      <c r="F97" s="216" t="s">
        <v>1380</v>
      </c>
      <c r="G97" s="35"/>
      <c r="H97" s="35"/>
      <c r="I97" s="35"/>
      <c r="J97" s="35"/>
      <c r="K97" s="35"/>
      <c r="L97" s="36"/>
      <c r="M97" s="217"/>
      <c r="N97" s="75"/>
      <c r="O97" s="75"/>
      <c r="P97" s="75"/>
      <c r="Q97" s="75"/>
      <c r="R97" s="75"/>
      <c r="S97" s="75"/>
      <c r="T97" s="76"/>
      <c r="AT97" s="16" t="s">
        <v>151</v>
      </c>
      <c r="AU97" s="16" t="s">
        <v>94</v>
      </c>
    </row>
    <row r="98" s="1" customFormat="1" ht="16.5" customHeight="1">
      <c r="B98" s="34"/>
      <c r="C98" s="195" t="s">
        <v>154</v>
      </c>
      <c r="D98" s="195" t="s">
        <v>138</v>
      </c>
      <c r="E98" s="196" t="s">
        <v>550</v>
      </c>
      <c r="F98" s="197" t="s">
        <v>551</v>
      </c>
      <c r="G98" s="198" t="s">
        <v>149</v>
      </c>
      <c r="H98" s="199">
        <v>300</v>
      </c>
      <c r="I98" s="200">
        <v>0</v>
      </c>
      <c r="J98" s="200">
        <f>ROUND(I98*H98,2)</f>
        <v>0</v>
      </c>
      <c r="K98" s="197" t="s">
        <v>142</v>
      </c>
      <c r="L98" s="36"/>
      <c r="M98" s="73" t="s">
        <v>1</v>
      </c>
      <c r="N98" s="201" t="s">
        <v>45</v>
      </c>
      <c r="O98" s="202">
        <v>0</v>
      </c>
      <c r="P98" s="202">
        <f>O98*H98</f>
        <v>0</v>
      </c>
      <c r="Q98" s="202">
        <v>0.0012700000000000001</v>
      </c>
      <c r="R98" s="202">
        <f>Q98*H98</f>
        <v>0.38100000000000001</v>
      </c>
      <c r="S98" s="202">
        <v>0</v>
      </c>
      <c r="T98" s="203">
        <f>S98*H98</f>
        <v>0</v>
      </c>
      <c r="AR98" s="16" t="s">
        <v>143</v>
      </c>
      <c r="AT98" s="16" t="s">
        <v>138</v>
      </c>
      <c r="AU98" s="16" t="s">
        <v>94</v>
      </c>
      <c r="AY98" s="16" t="s">
        <v>136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6" t="s">
        <v>82</v>
      </c>
      <c r="BK98" s="204">
        <f>ROUND(I98*H98,2)</f>
        <v>0</v>
      </c>
      <c r="BL98" s="16" t="s">
        <v>143</v>
      </c>
      <c r="BM98" s="16" t="s">
        <v>1381</v>
      </c>
    </row>
    <row r="99" s="1" customFormat="1" ht="16.5" customHeight="1">
      <c r="B99" s="34"/>
      <c r="C99" s="245" t="s">
        <v>143</v>
      </c>
      <c r="D99" s="245" t="s">
        <v>440</v>
      </c>
      <c r="E99" s="246" t="s">
        <v>1382</v>
      </c>
      <c r="F99" s="247" t="s">
        <v>1383</v>
      </c>
      <c r="G99" s="248" t="s">
        <v>556</v>
      </c>
      <c r="H99" s="249">
        <v>7.5</v>
      </c>
      <c r="I99" s="250">
        <v>0</v>
      </c>
      <c r="J99" s="250">
        <f>ROUND(I99*H99,2)</f>
        <v>0</v>
      </c>
      <c r="K99" s="247" t="s">
        <v>142</v>
      </c>
      <c r="L99" s="251"/>
      <c r="M99" s="252" t="s">
        <v>1</v>
      </c>
      <c r="N99" s="253" t="s">
        <v>45</v>
      </c>
      <c r="O99" s="202">
        <v>0</v>
      </c>
      <c r="P99" s="202">
        <f>O99*H99</f>
        <v>0</v>
      </c>
      <c r="Q99" s="202">
        <v>0.001</v>
      </c>
      <c r="R99" s="202">
        <f>Q99*H99</f>
        <v>0.0074999999999999997</v>
      </c>
      <c r="S99" s="202">
        <v>0</v>
      </c>
      <c r="T99" s="203">
        <f>S99*H99</f>
        <v>0</v>
      </c>
      <c r="AR99" s="16" t="s">
        <v>187</v>
      </c>
      <c r="AT99" s="16" t="s">
        <v>440</v>
      </c>
      <c r="AU99" s="16" t="s">
        <v>94</v>
      </c>
      <c r="AY99" s="16" t="s">
        <v>136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6" t="s">
        <v>82</v>
      </c>
      <c r="BK99" s="204">
        <f>ROUND(I99*H99,2)</f>
        <v>0</v>
      </c>
      <c r="BL99" s="16" t="s">
        <v>143</v>
      </c>
      <c r="BM99" s="16" t="s">
        <v>1384</v>
      </c>
    </row>
    <row r="100" s="11" customFormat="1">
      <c r="B100" s="205"/>
      <c r="C100" s="206"/>
      <c r="D100" s="207" t="s">
        <v>145</v>
      </c>
      <c r="E100" s="206"/>
      <c r="F100" s="209" t="s">
        <v>1385</v>
      </c>
      <c r="G100" s="206"/>
      <c r="H100" s="210">
        <v>7.5</v>
      </c>
      <c r="I100" s="206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145</v>
      </c>
      <c r="AU100" s="215" t="s">
        <v>94</v>
      </c>
      <c r="AV100" s="11" t="s">
        <v>94</v>
      </c>
      <c r="AW100" s="11" t="s">
        <v>4</v>
      </c>
      <c r="AX100" s="11" t="s">
        <v>82</v>
      </c>
      <c r="AY100" s="215" t="s">
        <v>136</v>
      </c>
    </row>
    <row r="101" s="1" customFormat="1" ht="16.5" customHeight="1">
      <c r="B101" s="34"/>
      <c r="C101" s="195" t="s">
        <v>177</v>
      </c>
      <c r="D101" s="195" t="s">
        <v>138</v>
      </c>
      <c r="E101" s="196" t="s">
        <v>1386</v>
      </c>
      <c r="F101" s="197" t="s">
        <v>1387</v>
      </c>
      <c r="G101" s="198" t="s">
        <v>149</v>
      </c>
      <c r="H101" s="199">
        <v>300</v>
      </c>
      <c r="I101" s="200">
        <v>0</v>
      </c>
      <c r="J101" s="200">
        <f>ROUND(I101*H101,2)</f>
        <v>0</v>
      </c>
      <c r="K101" s="197" t="s">
        <v>142</v>
      </c>
      <c r="L101" s="36"/>
      <c r="M101" s="73" t="s">
        <v>1</v>
      </c>
      <c r="N101" s="201" t="s">
        <v>45</v>
      </c>
      <c r="O101" s="202">
        <v>0</v>
      </c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16" t="s">
        <v>143</v>
      </c>
      <c r="AT101" s="16" t="s">
        <v>138</v>
      </c>
      <c r="AU101" s="16" t="s">
        <v>94</v>
      </c>
      <c r="AY101" s="16" t="s">
        <v>136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6" t="s">
        <v>82</v>
      </c>
      <c r="BK101" s="204">
        <f>ROUND(I101*H101,2)</f>
        <v>0</v>
      </c>
      <c r="BL101" s="16" t="s">
        <v>143</v>
      </c>
      <c r="BM101" s="16" t="s">
        <v>1388</v>
      </c>
    </row>
    <row r="102" s="1" customFormat="1" ht="16.5" customHeight="1">
      <c r="B102" s="34"/>
      <c r="C102" s="195" t="s">
        <v>165</v>
      </c>
      <c r="D102" s="195" t="s">
        <v>138</v>
      </c>
      <c r="E102" s="196" t="s">
        <v>1389</v>
      </c>
      <c r="F102" s="197" t="s">
        <v>1390</v>
      </c>
      <c r="G102" s="198" t="s">
        <v>174</v>
      </c>
      <c r="H102" s="199">
        <v>0.059999999999999998</v>
      </c>
      <c r="I102" s="200">
        <v>0</v>
      </c>
      <c r="J102" s="200">
        <f>ROUND(I102*H102,2)</f>
        <v>0</v>
      </c>
      <c r="K102" s="197" t="s">
        <v>142</v>
      </c>
      <c r="L102" s="36"/>
      <c r="M102" s="73" t="s">
        <v>1</v>
      </c>
      <c r="N102" s="201" t="s">
        <v>45</v>
      </c>
      <c r="O102" s="202">
        <v>0</v>
      </c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16" t="s">
        <v>143</v>
      </c>
      <c r="AT102" s="16" t="s">
        <v>138</v>
      </c>
      <c r="AU102" s="16" t="s">
        <v>94</v>
      </c>
      <c r="AY102" s="16" t="s">
        <v>136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6" t="s">
        <v>82</v>
      </c>
      <c r="BK102" s="204">
        <f>ROUND(I102*H102,2)</f>
        <v>0</v>
      </c>
      <c r="BL102" s="16" t="s">
        <v>143</v>
      </c>
      <c r="BM102" s="16" t="s">
        <v>1391</v>
      </c>
    </row>
    <row r="103" s="1" customFormat="1">
      <c r="B103" s="34"/>
      <c r="C103" s="35"/>
      <c r="D103" s="207" t="s">
        <v>151</v>
      </c>
      <c r="E103" s="35"/>
      <c r="F103" s="216" t="s">
        <v>1392</v>
      </c>
      <c r="G103" s="35"/>
      <c r="H103" s="35"/>
      <c r="I103" s="35"/>
      <c r="J103" s="35"/>
      <c r="K103" s="35"/>
      <c r="L103" s="36"/>
      <c r="M103" s="217"/>
      <c r="N103" s="75"/>
      <c r="O103" s="75"/>
      <c r="P103" s="75"/>
      <c r="Q103" s="75"/>
      <c r="R103" s="75"/>
      <c r="S103" s="75"/>
      <c r="T103" s="76"/>
      <c r="AT103" s="16" t="s">
        <v>151</v>
      </c>
      <c r="AU103" s="16" t="s">
        <v>94</v>
      </c>
    </row>
    <row r="104" s="11" customFormat="1">
      <c r="B104" s="205"/>
      <c r="C104" s="206"/>
      <c r="D104" s="207" t="s">
        <v>145</v>
      </c>
      <c r="E104" s="208" t="s">
        <v>1</v>
      </c>
      <c r="F104" s="209" t="s">
        <v>1393</v>
      </c>
      <c r="G104" s="206"/>
      <c r="H104" s="210">
        <v>0.059999999999999998</v>
      </c>
      <c r="I104" s="206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145</v>
      </c>
      <c r="AU104" s="215" t="s">
        <v>94</v>
      </c>
      <c r="AV104" s="11" t="s">
        <v>94</v>
      </c>
      <c r="AW104" s="11" t="s">
        <v>35</v>
      </c>
      <c r="AX104" s="11" t="s">
        <v>82</v>
      </c>
      <c r="AY104" s="215" t="s">
        <v>136</v>
      </c>
    </row>
    <row r="105" s="1" customFormat="1" ht="16.5" customHeight="1">
      <c r="B105" s="34"/>
      <c r="C105" s="245" t="s">
        <v>171</v>
      </c>
      <c r="D105" s="245" t="s">
        <v>440</v>
      </c>
      <c r="E105" s="246" t="s">
        <v>1394</v>
      </c>
      <c r="F105" s="247" t="s">
        <v>1395</v>
      </c>
      <c r="G105" s="248" t="s">
        <v>556</v>
      </c>
      <c r="H105" s="249">
        <v>60</v>
      </c>
      <c r="I105" s="250">
        <v>0</v>
      </c>
      <c r="J105" s="250">
        <f>ROUND(I105*H105,2)</f>
        <v>0</v>
      </c>
      <c r="K105" s="247" t="s">
        <v>142</v>
      </c>
      <c r="L105" s="251"/>
      <c r="M105" s="252" t="s">
        <v>1</v>
      </c>
      <c r="N105" s="253" t="s">
        <v>45</v>
      </c>
      <c r="O105" s="202">
        <v>0</v>
      </c>
      <c r="P105" s="202">
        <f>O105*H105</f>
        <v>0</v>
      </c>
      <c r="Q105" s="202">
        <v>0.001</v>
      </c>
      <c r="R105" s="202">
        <f>Q105*H105</f>
        <v>0.059999999999999998</v>
      </c>
      <c r="S105" s="202">
        <v>0</v>
      </c>
      <c r="T105" s="203">
        <f>S105*H105</f>
        <v>0</v>
      </c>
      <c r="AR105" s="16" t="s">
        <v>187</v>
      </c>
      <c r="AT105" s="16" t="s">
        <v>440</v>
      </c>
      <c r="AU105" s="16" t="s">
        <v>94</v>
      </c>
      <c r="AY105" s="16" t="s">
        <v>136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6" t="s">
        <v>82</v>
      </c>
      <c r="BK105" s="204">
        <f>ROUND(I105*H105,2)</f>
        <v>0</v>
      </c>
      <c r="BL105" s="16" t="s">
        <v>143</v>
      </c>
      <c r="BM105" s="16" t="s">
        <v>1396</v>
      </c>
    </row>
    <row r="106" s="11" customFormat="1">
      <c r="B106" s="205"/>
      <c r="C106" s="206"/>
      <c r="D106" s="207" t="s">
        <v>145</v>
      </c>
      <c r="E106" s="208" t="s">
        <v>1</v>
      </c>
      <c r="F106" s="209" t="s">
        <v>1397</v>
      </c>
      <c r="G106" s="206"/>
      <c r="H106" s="210">
        <v>60</v>
      </c>
      <c r="I106" s="206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145</v>
      </c>
      <c r="AU106" s="215" t="s">
        <v>94</v>
      </c>
      <c r="AV106" s="11" t="s">
        <v>94</v>
      </c>
      <c r="AW106" s="11" t="s">
        <v>35</v>
      </c>
      <c r="AX106" s="11" t="s">
        <v>82</v>
      </c>
      <c r="AY106" s="215" t="s">
        <v>136</v>
      </c>
    </row>
    <row r="107" s="1" customFormat="1" ht="16.5" customHeight="1">
      <c r="B107" s="34"/>
      <c r="C107" s="195" t="s">
        <v>187</v>
      </c>
      <c r="D107" s="195" t="s">
        <v>138</v>
      </c>
      <c r="E107" s="196" t="s">
        <v>1398</v>
      </c>
      <c r="F107" s="197" t="s">
        <v>1399</v>
      </c>
      <c r="G107" s="198" t="s">
        <v>149</v>
      </c>
      <c r="H107" s="199">
        <v>300</v>
      </c>
      <c r="I107" s="200">
        <v>0</v>
      </c>
      <c r="J107" s="200">
        <f>ROUND(I107*H107,2)</f>
        <v>0</v>
      </c>
      <c r="K107" s="197" t="s">
        <v>142</v>
      </c>
      <c r="L107" s="36"/>
      <c r="M107" s="73" t="s">
        <v>1</v>
      </c>
      <c r="N107" s="201" t="s">
        <v>45</v>
      </c>
      <c r="O107" s="202">
        <v>0</v>
      </c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16" t="s">
        <v>143</v>
      </c>
      <c r="AT107" s="16" t="s">
        <v>138</v>
      </c>
      <c r="AU107" s="16" t="s">
        <v>94</v>
      </c>
      <c r="AY107" s="16" t="s">
        <v>136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6" t="s">
        <v>82</v>
      </c>
      <c r="BK107" s="204">
        <f>ROUND(I107*H107,2)</f>
        <v>0</v>
      </c>
      <c r="BL107" s="16" t="s">
        <v>143</v>
      </c>
      <c r="BM107" s="16" t="s">
        <v>1400</v>
      </c>
    </row>
    <row r="108" s="1" customFormat="1" ht="16.5" customHeight="1">
      <c r="B108" s="34"/>
      <c r="C108" s="195" t="s">
        <v>298</v>
      </c>
      <c r="D108" s="195" t="s">
        <v>138</v>
      </c>
      <c r="E108" s="196" t="s">
        <v>1401</v>
      </c>
      <c r="F108" s="197" t="s">
        <v>1402</v>
      </c>
      <c r="G108" s="198" t="s">
        <v>157</v>
      </c>
      <c r="H108" s="199">
        <v>9</v>
      </c>
      <c r="I108" s="200">
        <v>0</v>
      </c>
      <c r="J108" s="200">
        <f>ROUND(I108*H108,2)</f>
        <v>0</v>
      </c>
      <c r="K108" s="197" t="s">
        <v>142</v>
      </c>
      <c r="L108" s="36"/>
      <c r="M108" s="73" t="s">
        <v>1</v>
      </c>
      <c r="N108" s="201" t="s">
        <v>45</v>
      </c>
      <c r="O108" s="202">
        <v>0</v>
      </c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16" t="s">
        <v>143</v>
      </c>
      <c r="AT108" s="16" t="s">
        <v>138</v>
      </c>
      <c r="AU108" s="16" t="s">
        <v>94</v>
      </c>
      <c r="AY108" s="16" t="s">
        <v>136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6" t="s">
        <v>82</v>
      </c>
      <c r="BK108" s="204">
        <f>ROUND(I108*H108,2)</f>
        <v>0</v>
      </c>
      <c r="BL108" s="16" t="s">
        <v>143</v>
      </c>
      <c r="BM108" s="16" t="s">
        <v>1403</v>
      </c>
    </row>
    <row r="109" s="11" customFormat="1">
      <c r="B109" s="205"/>
      <c r="C109" s="206"/>
      <c r="D109" s="207" t="s">
        <v>145</v>
      </c>
      <c r="E109" s="208" t="s">
        <v>1</v>
      </c>
      <c r="F109" s="209" t="s">
        <v>1404</v>
      </c>
      <c r="G109" s="206"/>
      <c r="H109" s="210">
        <v>9</v>
      </c>
      <c r="I109" s="206"/>
      <c r="J109" s="206"/>
      <c r="K109" s="206"/>
      <c r="L109" s="211"/>
      <c r="M109" s="218"/>
      <c r="N109" s="219"/>
      <c r="O109" s="219"/>
      <c r="P109" s="219"/>
      <c r="Q109" s="219"/>
      <c r="R109" s="219"/>
      <c r="S109" s="219"/>
      <c r="T109" s="220"/>
      <c r="AT109" s="215" t="s">
        <v>145</v>
      </c>
      <c r="AU109" s="215" t="s">
        <v>94</v>
      </c>
      <c r="AV109" s="11" t="s">
        <v>94</v>
      </c>
      <c r="AW109" s="11" t="s">
        <v>35</v>
      </c>
      <c r="AX109" s="11" t="s">
        <v>82</v>
      </c>
      <c r="AY109" s="215" t="s">
        <v>136</v>
      </c>
    </row>
    <row r="110" s="1" customFormat="1" ht="6.96" customHeight="1"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36"/>
    </row>
  </sheetData>
  <sheetProtection sheet="1" autoFilter="0" formatColumns="0" formatRows="0" objects="1" scenarios="1" spinCount="100000" saltValue="J6VF6VG9/oULnoOBxzxH/XVpPlvPDCXALzoQabhCZ8vH0KeC1jbsp0OCmW4V+D4uMz04SE7/+Z1reSc/ZQcGrg==" hashValue="936SUL00Y6rUZnRFVdjAYDA0KBXet42X7yhaoj+ckTl+4m3i2WfwqJ8dpn6kol+wjUH4JJwgUaqNB/f1zFL4eg==" algorithmName="SHA-512" password="CC35"/>
  <autoFilter ref="C86:K109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1"/>
    </row>
    <row r="2" ht="36.96" customHeight="1">
      <c r="L2"/>
      <c r="AT2" s="16" t="s">
        <v>100</v>
      </c>
    </row>
    <row r="3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9"/>
      <c r="AT3" s="16" t="s">
        <v>74</v>
      </c>
    </row>
    <row r="4" ht="24.96" customHeight="1">
      <c r="B4" s="19"/>
      <c r="D4" s="126" t="s">
        <v>105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14</v>
      </c>
      <c r="L6" s="19"/>
    </row>
    <row r="7" ht="16.5" customHeight="1">
      <c r="B7" s="19"/>
      <c r="E7" s="128" t="str">
        <f>'Rekapitulace stavby'!K6</f>
        <v>NymbP_E_Soupis</v>
      </c>
      <c r="F7" s="127"/>
      <c r="G7" s="127"/>
      <c r="H7" s="127"/>
      <c r="L7" s="19"/>
    </row>
    <row r="8" s="1" customFormat="1" ht="12" customHeight="1">
      <c r="B8" s="36"/>
      <c r="D8" s="127" t="s">
        <v>106</v>
      </c>
      <c r="L8" s="36"/>
    </row>
    <row r="9" s="1" customFormat="1" ht="36.96" customHeight="1">
      <c r="B9" s="36"/>
      <c r="E9" s="129" t="s">
        <v>1405</v>
      </c>
      <c r="F9" s="1"/>
      <c r="G9" s="1"/>
      <c r="H9" s="1"/>
      <c r="L9" s="36"/>
    </row>
    <row r="10" s="1" customFormat="1">
      <c r="B10" s="36"/>
      <c r="L10" s="36"/>
    </row>
    <row r="11" s="1" customFormat="1" ht="12" customHeight="1">
      <c r="B11" s="36"/>
      <c r="D11" s="127" t="s">
        <v>15</v>
      </c>
      <c r="F11" s="16" t="s">
        <v>1</v>
      </c>
      <c r="I11" s="127" t="s">
        <v>17</v>
      </c>
      <c r="J11" s="16" t="s">
        <v>1</v>
      </c>
      <c r="L11" s="36"/>
    </row>
    <row r="12" s="1" customFormat="1" ht="12" customHeight="1">
      <c r="B12" s="36"/>
      <c r="D12" s="127" t="s">
        <v>19</v>
      </c>
      <c r="F12" s="16" t="s">
        <v>20</v>
      </c>
      <c r="I12" s="127" t="s">
        <v>21</v>
      </c>
      <c r="J12" s="130" t="str">
        <f>'Rekapitulace stavby'!AN8</f>
        <v>19. 3. 2019</v>
      </c>
      <c r="L12" s="36"/>
    </row>
    <row r="13" s="1" customFormat="1" ht="10.8" customHeight="1">
      <c r="B13" s="36"/>
      <c r="L13" s="36"/>
    </row>
    <row r="14" s="1" customFormat="1" ht="12" customHeight="1">
      <c r="B14" s="36"/>
      <c r="D14" s="127" t="s">
        <v>25</v>
      </c>
      <c r="I14" s="127" t="s">
        <v>26</v>
      </c>
      <c r="J14" s="16" t="str">
        <f>IF('Rekapitulace stavby'!AN10="","",'Rekapitulace stavby'!AN10)</f>
        <v/>
      </c>
      <c r="L14" s="36"/>
    </row>
    <row r="15" s="1" customFormat="1" ht="18" customHeight="1">
      <c r="B15" s="36"/>
      <c r="E15" s="16" t="str">
        <f>IF('Rekapitulace stavby'!E11="","",'Rekapitulace stavby'!E11)</f>
        <v>Středočeský kraj</v>
      </c>
      <c r="I15" s="127" t="s">
        <v>28</v>
      </c>
      <c r="J15" s="16" t="str">
        <f>IF('Rekapitulace stavby'!AN11="","",'Rekapitulace stavby'!AN11)</f>
        <v/>
      </c>
      <c r="L15" s="36"/>
    </row>
    <row r="16" s="1" customFormat="1" ht="6.96" customHeight="1">
      <c r="B16" s="36"/>
      <c r="L16" s="36"/>
    </row>
    <row r="17" s="1" customFormat="1" ht="12" customHeight="1">
      <c r="B17" s="36"/>
      <c r="D17" s="127" t="s">
        <v>29</v>
      </c>
      <c r="I17" s="127" t="s">
        <v>26</v>
      </c>
      <c r="J17" s="16" t="str">
        <f>'Rekapitulace stavby'!AN13</f>
        <v/>
      </c>
      <c r="L17" s="36"/>
    </row>
    <row r="18" s="1" customFormat="1" ht="18" customHeight="1">
      <c r="B18" s="36"/>
      <c r="E18" s="16" t="str">
        <f>'Rekapitulace stavby'!E14</f>
        <v xml:space="preserve"> </v>
      </c>
      <c r="F18" s="16"/>
      <c r="G18" s="16"/>
      <c r="H18" s="16"/>
      <c r="I18" s="127" t="s">
        <v>28</v>
      </c>
      <c r="J18" s="16" t="str">
        <f>'Rekapitulace stavby'!AN14</f>
        <v/>
      </c>
      <c r="L18" s="36"/>
    </row>
    <row r="19" s="1" customFormat="1" ht="6.96" customHeight="1">
      <c r="B19" s="36"/>
      <c r="L19" s="36"/>
    </row>
    <row r="20" s="1" customFormat="1" ht="12" customHeight="1">
      <c r="B20" s="36"/>
      <c r="D20" s="127" t="s">
        <v>31</v>
      </c>
      <c r="I20" s="127" t="s">
        <v>26</v>
      </c>
      <c r="J20" s="16" t="str">
        <f>IF('Rekapitulace stavby'!AN16="","",'Rekapitulace stavby'!AN16)</f>
        <v>60193280</v>
      </c>
      <c r="L20" s="36"/>
    </row>
    <row r="21" s="1" customFormat="1" ht="18" customHeight="1">
      <c r="B21" s="36"/>
      <c r="E21" s="16" t="str">
        <f>IF('Rekapitulace stavby'!E17="","",'Rekapitulace stavby'!E17)</f>
        <v xml:space="preserve">VPÚ DECO PRAHA  a.s.</v>
      </c>
      <c r="I21" s="127" t="s">
        <v>28</v>
      </c>
      <c r="J21" s="16" t="str">
        <f>IF('Rekapitulace stavby'!AN17="","",'Rekapitulace stavby'!AN17)</f>
        <v>CZ60193280_x0009_</v>
      </c>
      <c r="L21" s="36"/>
    </row>
    <row r="22" s="1" customFormat="1" ht="6.96" customHeight="1">
      <c r="B22" s="36"/>
      <c r="L22" s="36"/>
    </row>
    <row r="23" s="1" customFormat="1" ht="12" customHeight="1">
      <c r="B23" s="36"/>
      <c r="D23" s="127" t="s">
        <v>36</v>
      </c>
      <c r="I23" s="127" t="s">
        <v>26</v>
      </c>
      <c r="J23" s="16" t="str">
        <f>IF('Rekapitulace stavby'!AN19="","",'Rekapitulace stavby'!AN19)</f>
        <v/>
      </c>
      <c r="L23" s="36"/>
    </row>
    <row r="24" s="1" customFormat="1" ht="18" customHeight="1">
      <c r="B24" s="36"/>
      <c r="E24" s="16" t="str">
        <f>IF('Rekapitulace stavby'!E20="","",'Rekapitulace stavby'!E20)</f>
        <v xml:space="preserve"> </v>
      </c>
      <c r="I24" s="127" t="s">
        <v>28</v>
      </c>
      <c r="J24" s="16" t="str">
        <f>IF('Rekapitulace stavby'!AN20="","",'Rekapitulace stavby'!AN20)</f>
        <v/>
      </c>
      <c r="L24" s="36"/>
    </row>
    <row r="25" s="1" customFormat="1" ht="6.96" customHeight="1">
      <c r="B25" s="36"/>
      <c r="L25" s="36"/>
    </row>
    <row r="26" s="1" customFormat="1" ht="12" customHeight="1">
      <c r="B26" s="36"/>
      <c r="D26" s="127" t="s">
        <v>37</v>
      </c>
      <c r="L26" s="36"/>
    </row>
    <row r="27" s="6" customFormat="1" ht="16.5" customHeight="1">
      <c r="B27" s="131"/>
      <c r="E27" s="132" t="s">
        <v>1</v>
      </c>
      <c r="F27" s="132"/>
      <c r="G27" s="132"/>
      <c r="H27" s="132"/>
      <c r="L27" s="131"/>
    </row>
    <row r="28" s="1" customFormat="1" ht="6.96" customHeight="1">
      <c r="B28" s="36"/>
      <c r="L28" s="36"/>
    </row>
    <row r="29" s="1" customFormat="1" ht="6.96" customHeight="1">
      <c r="B29" s="36"/>
      <c r="D29" s="67"/>
      <c r="E29" s="67"/>
      <c r="F29" s="67"/>
      <c r="G29" s="67"/>
      <c r="H29" s="67"/>
      <c r="I29" s="67"/>
      <c r="J29" s="67"/>
      <c r="K29" s="67"/>
      <c r="L29" s="36"/>
    </row>
    <row r="30" s="1" customFormat="1" ht="14.4" customHeight="1">
      <c r="B30" s="36"/>
      <c r="D30" s="133" t="s">
        <v>109</v>
      </c>
      <c r="J30" s="134">
        <f>J61</f>
        <v>0</v>
      </c>
      <c r="L30" s="36"/>
    </row>
    <row r="31" s="1" customFormat="1" ht="14.4" customHeight="1">
      <c r="B31" s="36"/>
      <c r="D31" s="135" t="s">
        <v>110</v>
      </c>
      <c r="J31" s="134">
        <f>J77</f>
        <v>0</v>
      </c>
      <c r="L31" s="36"/>
    </row>
    <row r="32" s="1" customFormat="1" ht="25.44" customHeight="1">
      <c r="B32" s="36"/>
      <c r="D32" s="136" t="s">
        <v>40</v>
      </c>
      <c r="J32" s="137">
        <f>ROUND(J30 + J31, 2)</f>
        <v>0</v>
      </c>
      <c r="L32" s="36"/>
    </row>
    <row r="33" s="1" customFormat="1" ht="6.96" customHeight="1">
      <c r="B33" s="36"/>
      <c r="D33" s="67"/>
      <c r="E33" s="67"/>
      <c r="F33" s="67"/>
      <c r="G33" s="67"/>
      <c r="H33" s="67"/>
      <c r="I33" s="67"/>
      <c r="J33" s="67"/>
      <c r="K33" s="67"/>
      <c r="L33" s="36"/>
    </row>
    <row r="34" s="1" customFormat="1" ht="14.4" customHeight="1">
      <c r="B34" s="36"/>
      <c r="F34" s="138" t="s">
        <v>42</v>
      </c>
      <c r="I34" s="138" t="s">
        <v>41</v>
      </c>
      <c r="J34" s="138" t="s">
        <v>43</v>
      </c>
      <c r="L34" s="36"/>
    </row>
    <row r="35" s="1" customFormat="1" ht="14.4" customHeight="1">
      <c r="B35" s="36"/>
      <c r="D35" s="127" t="s">
        <v>44</v>
      </c>
      <c r="E35" s="127" t="s">
        <v>45</v>
      </c>
      <c r="F35" s="139">
        <f>ROUND((SUM(BE77:BE78) + SUM(BE98:BE199)),  2)</f>
        <v>0</v>
      </c>
      <c r="I35" s="140">
        <v>0.20999999999999999</v>
      </c>
      <c r="J35" s="139">
        <f>ROUND(((SUM(BE77:BE78) + SUM(BE98:BE199))*I35),  2)</f>
        <v>0</v>
      </c>
      <c r="L35" s="36"/>
    </row>
    <row r="36" s="1" customFormat="1" ht="14.4" customHeight="1">
      <c r="B36" s="36"/>
      <c r="E36" s="127" t="s">
        <v>46</v>
      </c>
      <c r="F36" s="139">
        <f>ROUND((SUM(BF77:BF78) + SUM(BF98:BF199)),  2)</f>
        <v>0</v>
      </c>
      <c r="I36" s="140">
        <v>0.14999999999999999</v>
      </c>
      <c r="J36" s="139">
        <f>ROUND(((SUM(BF77:BF78) + SUM(BF98:BF199))*I36),  2)</f>
        <v>0</v>
      </c>
      <c r="L36" s="36"/>
    </row>
    <row r="37" hidden="1" s="1" customFormat="1" ht="14.4" customHeight="1">
      <c r="B37" s="36"/>
      <c r="E37" s="127" t="s">
        <v>47</v>
      </c>
      <c r="F37" s="139">
        <f>ROUND((SUM(BG77:BG78) + SUM(BG98:BG199)),  2)</f>
        <v>0</v>
      </c>
      <c r="I37" s="140">
        <v>0.20999999999999999</v>
      </c>
      <c r="J37" s="139">
        <f>0</f>
        <v>0</v>
      </c>
      <c r="L37" s="36"/>
    </row>
    <row r="38" hidden="1" s="1" customFormat="1" ht="14.4" customHeight="1">
      <c r="B38" s="36"/>
      <c r="E38" s="127" t="s">
        <v>48</v>
      </c>
      <c r="F38" s="139">
        <f>ROUND((SUM(BH77:BH78) + SUM(BH98:BH199)),  2)</f>
        <v>0</v>
      </c>
      <c r="I38" s="140">
        <v>0.14999999999999999</v>
      </c>
      <c r="J38" s="139">
        <f>0</f>
        <v>0</v>
      </c>
      <c r="L38" s="36"/>
    </row>
    <row r="39" hidden="1" s="1" customFormat="1" ht="14.4" customHeight="1">
      <c r="B39" s="36"/>
      <c r="E39" s="127" t="s">
        <v>49</v>
      </c>
      <c r="F39" s="139">
        <f>ROUND((SUM(BI77:BI78) + SUM(BI98:BI199)),  2)</f>
        <v>0</v>
      </c>
      <c r="I39" s="140">
        <v>0</v>
      </c>
      <c r="J39" s="139">
        <f>0</f>
        <v>0</v>
      </c>
      <c r="L39" s="36"/>
    </row>
    <row r="40" s="1" customFormat="1" ht="6.96" customHeight="1">
      <c r="B40" s="36"/>
      <c r="L40" s="36"/>
    </row>
    <row r="41" s="1" customFormat="1" ht="25.44" customHeight="1">
      <c r="B41" s="36"/>
      <c r="C41" s="141"/>
      <c r="D41" s="142" t="s">
        <v>50</v>
      </c>
      <c r="E41" s="143"/>
      <c r="F41" s="143"/>
      <c r="G41" s="144" t="s">
        <v>51</v>
      </c>
      <c r="H41" s="145" t="s">
        <v>52</v>
      </c>
      <c r="I41" s="143"/>
      <c r="J41" s="146">
        <f>SUM(J32:J39)</f>
        <v>0</v>
      </c>
      <c r="K41" s="147"/>
      <c r="L41" s="36"/>
    </row>
    <row r="42" s="1" customFormat="1" ht="14.4" customHeight="1"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36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1"/>
      <c r="J46" s="151"/>
      <c r="K46" s="151"/>
      <c r="L46" s="36"/>
    </row>
    <row r="47" s="1" customFormat="1" ht="24.96" customHeight="1">
      <c r="B47" s="34"/>
      <c r="C47" s="22" t="s">
        <v>111</v>
      </c>
      <c r="D47" s="35"/>
      <c r="E47" s="35"/>
      <c r="F47" s="35"/>
      <c r="G47" s="35"/>
      <c r="H47" s="35"/>
      <c r="I47" s="35"/>
      <c r="J47" s="35"/>
      <c r="K47" s="35"/>
      <c r="L47" s="36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6"/>
    </row>
    <row r="49" s="1" customFormat="1" ht="12" customHeight="1">
      <c r="B49" s="34"/>
      <c r="C49" s="28" t="s">
        <v>14</v>
      </c>
      <c r="D49" s="35"/>
      <c r="E49" s="35"/>
      <c r="F49" s="35"/>
      <c r="G49" s="35"/>
      <c r="H49" s="35"/>
      <c r="I49" s="35"/>
      <c r="J49" s="35"/>
      <c r="K49" s="35"/>
      <c r="L49" s="36"/>
    </row>
    <row r="50" s="1" customFormat="1" ht="16.5" customHeight="1">
      <c r="B50" s="34"/>
      <c r="C50" s="35"/>
      <c r="D50" s="35"/>
      <c r="E50" s="152" t="str">
        <f>E7</f>
        <v>NymbP_E_Soupis</v>
      </c>
      <c r="F50" s="28"/>
      <c r="G50" s="28"/>
      <c r="H50" s="28"/>
      <c r="I50" s="35"/>
      <c r="J50" s="35"/>
      <c r="K50" s="35"/>
      <c r="L50" s="36"/>
    </row>
    <row r="51" s="1" customFormat="1" ht="12" customHeight="1">
      <c r="B51" s="34"/>
      <c r="C51" s="28" t="s">
        <v>106</v>
      </c>
      <c r="D51" s="35"/>
      <c r="E51" s="35"/>
      <c r="F51" s="35"/>
      <c r="G51" s="35"/>
      <c r="H51" s="35"/>
      <c r="I51" s="35"/>
      <c r="J51" s="35"/>
      <c r="K51" s="35"/>
      <c r="L51" s="36"/>
    </row>
    <row r="52" s="1" customFormat="1" ht="16.5" customHeight="1">
      <c r="B52" s="34"/>
      <c r="C52" s="35"/>
      <c r="D52" s="35"/>
      <c r="E52" s="60" t="str">
        <f>E9</f>
        <v>SO 901 - Provizorní lávka</v>
      </c>
      <c r="F52" s="35"/>
      <c r="G52" s="35"/>
      <c r="H52" s="35"/>
      <c r="I52" s="35"/>
      <c r="J52" s="35"/>
      <c r="K52" s="35"/>
      <c r="L52" s="36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6"/>
    </row>
    <row r="54" s="1" customFormat="1" ht="12" customHeight="1">
      <c r="B54" s="34"/>
      <c r="C54" s="28" t="s">
        <v>19</v>
      </c>
      <c r="D54" s="35"/>
      <c r="E54" s="35"/>
      <c r="F54" s="25" t="str">
        <f>F12</f>
        <v>Nymburk</v>
      </c>
      <c r="G54" s="35"/>
      <c r="H54" s="35"/>
      <c r="I54" s="28" t="s">
        <v>21</v>
      </c>
      <c r="J54" s="63" t="str">
        <f>IF(J12="","",J12)</f>
        <v>19. 3. 2019</v>
      </c>
      <c r="K54" s="35"/>
      <c r="L54" s="36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6"/>
    </row>
    <row r="56" s="1" customFormat="1" ht="13.65" customHeight="1">
      <c r="B56" s="34"/>
      <c r="C56" s="28" t="s">
        <v>25</v>
      </c>
      <c r="D56" s="35"/>
      <c r="E56" s="35"/>
      <c r="F56" s="25" t="str">
        <f>E15</f>
        <v>Středočeský kraj</v>
      </c>
      <c r="G56" s="35"/>
      <c r="H56" s="35"/>
      <c r="I56" s="28" t="s">
        <v>31</v>
      </c>
      <c r="J56" s="30" t="str">
        <f>E21</f>
        <v xml:space="preserve">VPÚ DECO PRAHA  a.s.</v>
      </c>
      <c r="K56" s="35"/>
      <c r="L56" s="36"/>
    </row>
    <row r="57" s="1" customFormat="1" ht="13.65" customHeight="1">
      <c r="B57" s="34"/>
      <c r="C57" s="28" t="s">
        <v>29</v>
      </c>
      <c r="D57" s="35"/>
      <c r="E57" s="35"/>
      <c r="F57" s="25" t="str">
        <f>IF(E18="","",E18)</f>
        <v xml:space="preserve"> </v>
      </c>
      <c r="G57" s="35"/>
      <c r="H57" s="35"/>
      <c r="I57" s="28" t="s">
        <v>36</v>
      </c>
      <c r="J57" s="30" t="str">
        <f>E24</f>
        <v xml:space="preserve"> </v>
      </c>
      <c r="K57" s="35"/>
      <c r="L57" s="36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6"/>
    </row>
    <row r="59" s="1" customFormat="1" ht="29.28" customHeight="1">
      <c r="B59" s="34"/>
      <c r="C59" s="153" t="s">
        <v>112</v>
      </c>
      <c r="D59" s="122"/>
      <c r="E59" s="122"/>
      <c r="F59" s="122"/>
      <c r="G59" s="122"/>
      <c r="H59" s="122"/>
      <c r="I59" s="122"/>
      <c r="J59" s="154" t="s">
        <v>113</v>
      </c>
      <c r="K59" s="122"/>
      <c r="L59" s="36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6"/>
    </row>
    <row r="61" s="1" customFormat="1" ht="22.8" customHeight="1">
      <c r="B61" s="34"/>
      <c r="C61" s="155" t="s">
        <v>114</v>
      </c>
      <c r="D61" s="35"/>
      <c r="E61" s="35"/>
      <c r="F61" s="35"/>
      <c r="G61" s="35"/>
      <c r="H61" s="35"/>
      <c r="I61" s="35"/>
      <c r="J61" s="94">
        <f>J98</f>
        <v>0</v>
      </c>
      <c r="K61" s="35"/>
      <c r="L61" s="36"/>
      <c r="AU61" s="16" t="s">
        <v>115</v>
      </c>
    </row>
    <row r="62" s="7" customFormat="1" ht="24.96" customHeight="1">
      <c r="B62" s="156"/>
      <c r="C62" s="157"/>
      <c r="D62" s="158" t="s">
        <v>116</v>
      </c>
      <c r="E62" s="159"/>
      <c r="F62" s="159"/>
      <c r="G62" s="159"/>
      <c r="H62" s="159"/>
      <c r="I62" s="159"/>
      <c r="J62" s="160">
        <f>J99</f>
        <v>0</v>
      </c>
      <c r="K62" s="157"/>
      <c r="L62" s="161"/>
    </row>
    <row r="63" s="8" customFormat="1" ht="19.92" customHeight="1">
      <c r="B63" s="162"/>
      <c r="C63" s="163"/>
      <c r="D63" s="164" t="s">
        <v>117</v>
      </c>
      <c r="E63" s="165"/>
      <c r="F63" s="165"/>
      <c r="G63" s="165"/>
      <c r="H63" s="165"/>
      <c r="I63" s="165"/>
      <c r="J63" s="166">
        <f>J100</f>
        <v>0</v>
      </c>
      <c r="K63" s="163"/>
      <c r="L63" s="167"/>
    </row>
    <row r="64" s="8" customFormat="1" ht="19.92" customHeight="1">
      <c r="B64" s="162"/>
      <c r="C64" s="163"/>
      <c r="D64" s="164" t="s">
        <v>332</v>
      </c>
      <c r="E64" s="165"/>
      <c r="F64" s="165"/>
      <c r="G64" s="165"/>
      <c r="H64" s="165"/>
      <c r="I64" s="165"/>
      <c r="J64" s="166">
        <f>J137</f>
        <v>0</v>
      </c>
      <c r="K64" s="163"/>
      <c r="L64" s="167"/>
    </row>
    <row r="65" s="8" customFormat="1" ht="19.92" customHeight="1">
      <c r="B65" s="162"/>
      <c r="C65" s="163"/>
      <c r="D65" s="164" t="s">
        <v>333</v>
      </c>
      <c r="E65" s="165"/>
      <c r="F65" s="165"/>
      <c r="G65" s="165"/>
      <c r="H65" s="165"/>
      <c r="I65" s="165"/>
      <c r="J65" s="166">
        <f>J149</f>
        <v>0</v>
      </c>
      <c r="K65" s="163"/>
      <c r="L65" s="167"/>
    </row>
    <row r="66" s="8" customFormat="1" ht="19.92" customHeight="1">
      <c r="B66" s="162"/>
      <c r="C66" s="163"/>
      <c r="D66" s="164" t="s">
        <v>334</v>
      </c>
      <c r="E66" s="165"/>
      <c r="F66" s="165"/>
      <c r="G66" s="165"/>
      <c r="H66" s="165"/>
      <c r="I66" s="165"/>
      <c r="J66" s="166">
        <f>J155</f>
        <v>0</v>
      </c>
      <c r="K66" s="163"/>
      <c r="L66" s="167"/>
    </row>
    <row r="67" s="8" customFormat="1" ht="19.92" customHeight="1">
      <c r="B67" s="162"/>
      <c r="C67" s="163"/>
      <c r="D67" s="164" t="s">
        <v>250</v>
      </c>
      <c r="E67" s="165"/>
      <c r="F67" s="165"/>
      <c r="G67" s="165"/>
      <c r="H67" s="165"/>
      <c r="I67" s="165"/>
      <c r="J67" s="166">
        <f>J170</f>
        <v>0</v>
      </c>
      <c r="K67" s="163"/>
      <c r="L67" s="167"/>
    </row>
    <row r="68" s="8" customFormat="1" ht="19.92" customHeight="1">
      <c r="B68" s="162"/>
      <c r="C68" s="163"/>
      <c r="D68" s="164" t="s">
        <v>118</v>
      </c>
      <c r="E68" s="165"/>
      <c r="F68" s="165"/>
      <c r="G68" s="165"/>
      <c r="H68" s="165"/>
      <c r="I68" s="165"/>
      <c r="J68" s="166">
        <f>J173</f>
        <v>0</v>
      </c>
      <c r="K68" s="163"/>
      <c r="L68" s="167"/>
    </row>
    <row r="69" s="8" customFormat="1" ht="19.92" customHeight="1">
      <c r="B69" s="162"/>
      <c r="C69" s="163"/>
      <c r="D69" s="164" t="s">
        <v>119</v>
      </c>
      <c r="E69" s="165"/>
      <c r="F69" s="165"/>
      <c r="G69" s="165"/>
      <c r="H69" s="165"/>
      <c r="I69" s="165"/>
      <c r="J69" s="166">
        <f>J182</f>
        <v>0</v>
      </c>
      <c r="K69" s="163"/>
      <c r="L69" s="167"/>
    </row>
    <row r="70" s="8" customFormat="1" ht="19.92" customHeight="1">
      <c r="B70" s="162"/>
      <c r="C70" s="163"/>
      <c r="D70" s="164" t="s">
        <v>336</v>
      </c>
      <c r="E70" s="165"/>
      <c r="F70" s="165"/>
      <c r="G70" s="165"/>
      <c r="H70" s="165"/>
      <c r="I70" s="165"/>
      <c r="J70" s="166">
        <f>J189</f>
        <v>0</v>
      </c>
      <c r="K70" s="163"/>
      <c r="L70" s="167"/>
    </row>
    <row r="71" s="7" customFormat="1" ht="24.96" customHeight="1">
      <c r="B71" s="156"/>
      <c r="C71" s="157"/>
      <c r="D71" s="158" t="s">
        <v>1406</v>
      </c>
      <c r="E71" s="159"/>
      <c r="F71" s="159"/>
      <c r="G71" s="159"/>
      <c r="H71" s="159"/>
      <c r="I71" s="159"/>
      <c r="J71" s="160">
        <f>J191</f>
        <v>0</v>
      </c>
      <c r="K71" s="157"/>
      <c r="L71" s="161"/>
    </row>
    <row r="72" s="8" customFormat="1" ht="19.92" customHeight="1">
      <c r="B72" s="162"/>
      <c r="C72" s="163"/>
      <c r="D72" s="164" t="s">
        <v>1407</v>
      </c>
      <c r="E72" s="165"/>
      <c r="F72" s="165"/>
      <c r="G72" s="165"/>
      <c r="H72" s="165"/>
      <c r="I72" s="165"/>
      <c r="J72" s="166">
        <f>J192</f>
        <v>0</v>
      </c>
      <c r="K72" s="163"/>
      <c r="L72" s="167"/>
    </row>
    <row r="73" s="7" customFormat="1" ht="24.96" customHeight="1">
      <c r="B73" s="156"/>
      <c r="C73" s="157"/>
      <c r="D73" s="158" t="s">
        <v>197</v>
      </c>
      <c r="E73" s="159"/>
      <c r="F73" s="159"/>
      <c r="G73" s="159"/>
      <c r="H73" s="159"/>
      <c r="I73" s="159"/>
      <c r="J73" s="160">
        <f>J196</f>
        <v>0</v>
      </c>
      <c r="K73" s="157"/>
      <c r="L73" s="161"/>
    </row>
    <row r="74" s="8" customFormat="1" ht="19.92" customHeight="1">
      <c r="B74" s="162"/>
      <c r="C74" s="163"/>
      <c r="D74" s="164" t="s">
        <v>339</v>
      </c>
      <c r="E74" s="165"/>
      <c r="F74" s="165"/>
      <c r="G74" s="165"/>
      <c r="H74" s="165"/>
      <c r="I74" s="165"/>
      <c r="J74" s="166">
        <f>J197</f>
        <v>0</v>
      </c>
      <c r="K74" s="163"/>
      <c r="L74" s="167"/>
    </row>
    <row r="75" s="1" customFormat="1" ht="21.84" customHeight="1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6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6"/>
    </row>
    <row r="77" s="1" customFormat="1" ht="29.28" customHeight="1">
      <c r="B77" s="34"/>
      <c r="C77" s="155" t="s">
        <v>120</v>
      </c>
      <c r="D77" s="35"/>
      <c r="E77" s="35"/>
      <c r="F77" s="35"/>
      <c r="G77" s="35"/>
      <c r="H77" s="35"/>
      <c r="I77" s="35"/>
      <c r="J77" s="168">
        <v>0</v>
      </c>
      <c r="K77" s="35"/>
      <c r="L77" s="36"/>
      <c r="N77" s="169" t="s">
        <v>44</v>
      </c>
    </row>
    <row r="78" s="1" customFormat="1" ht="18" customHeight="1"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6"/>
    </row>
    <row r="79" s="1" customFormat="1" ht="29.28" customHeight="1">
      <c r="B79" s="34"/>
      <c r="C79" s="121" t="s">
        <v>104</v>
      </c>
      <c r="D79" s="122"/>
      <c r="E79" s="122"/>
      <c r="F79" s="122"/>
      <c r="G79" s="122"/>
      <c r="H79" s="122"/>
      <c r="I79" s="122"/>
      <c r="J79" s="123">
        <f>ROUND(J61+J77,2)</f>
        <v>0</v>
      </c>
      <c r="K79" s="122"/>
      <c r="L79" s="36"/>
    </row>
    <row r="80" s="1" customFormat="1" ht="6.96" customHeight="1"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36"/>
    </row>
    <row r="84" s="1" customFormat="1" ht="6.96" customHeight="1">
      <c r="B84" s="55"/>
      <c r="C84" s="56"/>
      <c r="D84" s="56"/>
      <c r="E84" s="56"/>
      <c r="F84" s="56"/>
      <c r="G84" s="56"/>
      <c r="H84" s="56"/>
      <c r="I84" s="56"/>
      <c r="J84" s="56"/>
      <c r="K84" s="56"/>
      <c r="L84" s="36"/>
    </row>
    <row r="85" s="1" customFormat="1" ht="24.96" customHeight="1">
      <c r="B85" s="34"/>
      <c r="C85" s="22" t="s">
        <v>121</v>
      </c>
      <c r="D85" s="35"/>
      <c r="E85" s="35"/>
      <c r="F85" s="35"/>
      <c r="G85" s="35"/>
      <c r="H85" s="35"/>
      <c r="I85" s="35"/>
      <c r="J85" s="35"/>
      <c r="K85" s="35"/>
      <c r="L85" s="36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6"/>
    </row>
    <row r="87" s="1" customFormat="1" ht="12" customHeight="1">
      <c r="B87" s="34"/>
      <c r="C87" s="28" t="s">
        <v>14</v>
      </c>
      <c r="D87" s="35"/>
      <c r="E87" s="35"/>
      <c r="F87" s="35"/>
      <c r="G87" s="35"/>
      <c r="H87" s="35"/>
      <c r="I87" s="35"/>
      <c r="J87" s="35"/>
      <c r="K87" s="35"/>
      <c r="L87" s="36"/>
    </row>
    <row r="88" s="1" customFormat="1" ht="16.5" customHeight="1">
      <c r="B88" s="34"/>
      <c r="C88" s="35"/>
      <c r="D88" s="35"/>
      <c r="E88" s="152" t="str">
        <f>E7</f>
        <v>NymbP_E_Soupis</v>
      </c>
      <c r="F88" s="28"/>
      <c r="G88" s="28"/>
      <c r="H88" s="28"/>
      <c r="I88" s="35"/>
      <c r="J88" s="35"/>
      <c r="K88" s="35"/>
      <c r="L88" s="36"/>
    </row>
    <row r="89" s="1" customFormat="1" ht="12" customHeight="1">
      <c r="B89" s="34"/>
      <c r="C89" s="28" t="s">
        <v>106</v>
      </c>
      <c r="D89" s="35"/>
      <c r="E89" s="35"/>
      <c r="F89" s="35"/>
      <c r="G89" s="35"/>
      <c r="H89" s="35"/>
      <c r="I89" s="35"/>
      <c r="J89" s="35"/>
      <c r="K89" s="35"/>
      <c r="L89" s="36"/>
    </row>
    <row r="90" s="1" customFormat="1" ht="16.5" customHeight="1">
      <c r="B90" s="34"/>
      <c r="C90" s="35"/>
      <c r="D90" s="35"/>
      <c r="E90" s="60" t="str">
        <f>E9</f>
        <v>SO 901 - Provizorní lávka</v>
      </c>
      <c r="F90" s="35"/>
      <c r="G90" s="35"/>
      <c r="H90" s="35"/>
      <c r="I90" s="35"/>
      <c r="J90" s="35"/>
      <c r="K90" s="35"/>
      <c r="L90" s="36"/>
    </row>
    <row r="91" s="1" customFormat="1" ht="6.96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6"/>
    </row>
    <row r="92" s="1" customFormat="1" ht="12" customHeight="1">
      <c r="B92" s="34"/>
      <c r="C92" s="28" t="s">
        <v>19</v>
      </c>
      <c r="D92" s="35"/>
      <c r="E92" s="35"/>
      <c r="F92" s="25" t="str">
        <f>F12</f>
        <v>Nymburk</v>
      </c>
      <c r="G92" s="35"/>
      <c r="H92" s="35"/>
      <c r="I92" s="28" t="s">
        <v>21</v>
      </c>
      <c r="J92" s="63" t="str">
        <f>IF(J12="","",J12)</f>
        <v>19. 3. 2019</v>
      </c>
      <c r="K92" s="35"/>
      <c r="L92" s="36"/>
    </row>
    <row r="93" s="1" customFormat="1" ht="6.96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6"/>
    </row>
    <row r="94" s="1" customFormat="1" ht="13.65" customHeight="1">
      <c r="B94" s="34"/>
      <c r="C94" s="28" t="s">
        <v>25</v>
      </c>
      <c r="D94" s="35"/>
      <c r="E94" s="35"/>
      <c r="F94" s="25" t="str">
        <f>E15</f>
        <v>Středočeský kraj</v>
      </c>
      <c r="G94" s="35"/>
      <c r="H94" s="35"/>
      <c r="I94" s="28" t="s">
        <v>31</v>
      </c>
      <c r="J94" s="30" t="str">
        <f>E21</f>
        <v xml:space="preserve">VPÚ DECO PRAHA  a.s.</v>
      </c>
      <c r="K94" s="35"/>
      <c r="L94" s="36"/>
    </row>
    <row r="95" s="1" customFormat="1" ht="13.65" customHeight="1">
      <c r="B95" s="34"/>
      <c r="C95" s="28" t="s">
        <v>29</v>
      </c>
      <c r="D95" s="35"/>
      <c r="E95" s="35"/>
      <c r="F95" s="25" t="str">
        <f>IF(E18="","",E18)</f>
        <v xml:space="preserve"> </v>
      </c>
      <c r="G95" s="35"/>
      <c r="H95" s="35"/>
      <c r="I95" s="28" t="s">
        <v>36</v>
      </c>
      <c r="J95" s="30" t="str">
        <f>E24</f>
        <v xml:space="preserve"> </v>
      </c>
      <c r="K95" s="35"/>
      <c r="L95" s="36"/>
    </row>
    <row r="96" s="1" customFormat="1" ht="10.32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6"/>
    </row>
    <row r="97" s="9" customFormat="1" ht="29.28" customHeight="1">
      <c r="B97" s="170"/>
      <c r="C97" s="171" t="s">
        <v>122</v>
      </c>
      <c r="D97" s="172" t="s">
        <v>59</v>
      </c>
      <c r="E97" s="172" t="s">
        <v>55</v>
      </c>
      <c r="F97" s="172" t="s">
        <v>56</v>
      </c>
      <c r="G97" s="172" t="s">
        <v>123</v>
      </c>
      <c r="H97" s="172" t="s">
        <v>124</v>
      </c>
      <c r="I97" s="172" t="s">
        <v>125</v>
      </c>
      <c r="J97" s="173" t="s">
        <v>113</v>
      </c>
      <c r="K97" s="174" t="s">
        <v>126</v>
      </c>
      <c r="L97" s="175"/>
      <c r="M97" s="84" t="s">
        <v>1</v>
      </c>
      <c r="N97" s="85" t="s">
        <v>44</v>
      </c>
      <c r="O97" s="85" t="s">
        <v>127</v>
      </c>
      <c r="P97" s="85" t="s">
        <v>128</v>
      </c>
      <c r="Q97" s="85" t="s">
        <v>129</v>
      </c>
      <c r="R97" s="85" t="s">
        <v>130</v>
      </c>
      <c r="S97" s="85" t="s">
        <v>131</v>
      </c>
      <c r="T97" s="86" t="s">
        <v>132</v>
      </c>
    </row>
    <row r="98" s="1" customFormat="1" ht="22.8" customHeight="1">
      <c r="B98" s="34"/>
      <c r="C98" s="91" t="s">
        <v>133</v>
      </c>
      <c r="D98" s="35"/>
      <c r="E98" s="35"/>
      <c r="F98" s="35"/>
      <c r="G98" s="35"/>
      <c r="H98" s="35"/>
      <c r="I98" s="35"/>
      <c r="J98" s="176">
        <f>BK98</f>
        <v>0</v>
      </c>
      <c r="K98" s="35"/>
      <c r="L98" s="36"/>
      <c r="M98" s="87"/>
      <c r="N98" s="88"/>
      <c r="O98" s="88"/>
      <c r="P98" s="177">
        <f>P99+P191+P196</f>
        <v>0</v>
      </c>
      <c r="Q98" s="88"/>
      <c r="R98" s="177">
        <f>R99+R191+R196</f>
        <v>55.528758980000006</v>
      </c>
      <c r="S98" s="88"/>
      <c r="T98" s="178">
        <f>T99+T191+T196</f>
        <v>0</v>
      </c>
      <c r="AT98" s="16" t="s">
        <v>73</v>
      </c>
      <c r="AU98" s="16" t="s">
        <v>115</v>
      </c>
      <c r="BK98" s="179">
        <f>BK99+BK191+BK196</f>
        <v>0</v>
      </c>
    </row>
    <row r="99" s="10" customFormat="1" ht="25.92" customHeight="1">
      <c r="B99" s="180"/>
      <c r="C99" s="181"/>
      <c r="D99" s="182" t="s">
        <v>73</v>
      </c>
      <c r="E99" s="183" t="s">
        <v>134</v>
      </c>
      <c r="F99" s="183" t="s">
        <v>135</v>
      </c>
      <c r="G99" s="181"/>
      <c r="H99" s="181"/>
      <c r="I99" s="181"/>
      <c r="J99" s="184">
        <f>BK99</f>
        <v>0</v>
      </c>
      <c r="K99" s="181"/>
      <c r="L99" s="185"/>
      <c r="M99" s="186"/>
      <c r="N99" s="187"/>
      <c r="O99" s="187"/>
      <c r="P99" s="188">
        <f>P100+P137+P149+P155+P170+P173+P182+P189</f>
        <v>0</v>
      </c>
      <c r="Q99" s="187"/>
      <c r="R99" s="188">
        <f>R100+R137+R149+R155+R170+R173+R182+R189</f>
        <v>55.470658980000003</v>
      </c>
      <c r="S99" s="187"/>
      <c r="T99" s="189">
        <f>T100+T137+T149+T155+T170+T173+T182+T189</f>
        <v>0</v>
      </c>
      <c r="AR99" s="190" t="s">
        <v>82</v>
      </c>
      <c r="AT99" s="191" t="s">
        <v>73</v>
      </c>
      <c r="AU99" s="191" t="s">
        <v>74</v>
      </c>
      <c r="AY99" s="190" t="s">
        <v>136</v>
      </c>
      <c r="BK99" s="192">
        <f>BK100+BK137+BK149+BK155+BK170+BK173+BK182+BK189</f>
        <v>0</v>
      </c>
    </row>
    <row r="100" s="10" customFormat="1" ht="22.8" customHeight="1">
      <c r="B100" s="180"/>
      <c r="C100" s="181"/>
      <c r="D100" s="182" t="s">
        <v>73</v>
      </c>
      <c r="E100" s="193" t="s">
        <v>82</v>
      </c>
      <c r="F100" s="193" t="s">
        <v>137</v>
      </c>
      <c r="G100" s="181"/>
      <c r="H100" s="181"/>
      <c r="I100" s="181"/>
      <c r="J100" s="194">
        <f>BK100</f>
        <v>0</v>
      </c>
      <c r="K100" s="181"/>
      <c r="L100" s="185"/>
      <c r="M100" s="186"/>
      <c r="N100" s="187"/>
      <c r="O100" s="187"/>
      <c r="P100" s="188">
        <f>SUM(P101:P136)</f>
        <v>0</v>
      </c>
      <c r="Q100" s="187"/>
      <c r="R100" s="188">
        <f>SUM(R101:R136)</f>
        <v>16.091526999999999</v>
      </c>
      <c r="S100" s="187"/>
      <c r="T100" s="189">
        <f>SUM(T101:T136)</f>
        <v>0</v>
      </c>
      <c r="AR100" s="190" t="s">
        <v>82</v>
      </c>
      <c r="AT100" s="191" t="s">
        <v>73</v>
      </c>
      <c r="AU100" s="191" t="s">
        <v>82</v>
      </c>
      <c r="AY100" s="190" t="s">
        <v>136</v>
      </c>
      <c r="BK100" s="192">
        <f>SUM(BK101:BK136)</f>
        <v>0</v>
      </c>
    </row>
    <row r="101" s="1" customFormat="1" ht="16.5" customHeight="1">
      <c r="B101" s="34"/>
      <c r="C101" s="195" t="s">
        <v>82</v>
      </c>
      <c r="D101" s="195" t="s">
        <v>138</v>
      </c>
      <c r="E101" s="196" t="s">
        <v>1408</v>
      </c>
      <c r="F101" s="197" t="s">
        <v>1409</v>
      </c>
      <c r="G101" s="198" t="s">
        <v>149</v>
      </c>
      <c r="H101" s="199">
        <v>62.600000000000001</v>
      </c>
      <c r="I101" s="200">
        <v>0</v>
      </c>
      <c r="J101" s="200">
        <f>ROUND(I101*H101,2)</f>
        <v>0</v>
      </c>
      <c r="K101" s="197" t="s">
        <v>142</v>
      </c>
      <c r="L101" s="36"/>
      <c r="M101" s="73" t="s">
        <v>1</v>
      </c>
      <c r="N101" s="201" t="s">
        <v>45</v>
      </c>
      <c r="O101" s="202">
        <v>0</v>
      </c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16" t="s">
        <v>143</v>
      </c>
      <c r="AT101" s="16" t="s">
        <v>138</v>
      </c>
      <c r="AU101" s="16" t="s">
        <v>94</v>
      </c>
      <c r="AY101" s="16" t="s">
        <v>136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6" t="s">
        <v>82</v>
      </c>
      <c r="BK101" s="204">
        <f>ROUND(I101*H101,2)</f>
        <v>0</v>
      </c>
      <c r="BL101" s="16" t="s">
        <v>143</v>
      </c>
      <c r="BM101" s="16" t="s">
        <v>1410</v>
      </c>
    </row>
    <row r="102" s="1" customFormat="1">
      <c r="B102" s="34"/>
      <c r="C102" s="35"/>
      <c r="D102" s="207" t="s">
        <v>151</v>
      </c>
      <c r="E102" s="35"/>
      <c r="F102" s="216" t="s">
        <v>1411</v>
      </c>
      <c r="G102" s="35"/>
      <c r="H102" s="35"/>
      <c r="I102" s="35"/>
      <c r="J102" s="35"/>
      <c r="K102" s="35"/>
      <c r="L102" s="36"/>
      <c r="M102" s="217"/>
      <c r="N102" s="75"/>
      <c r="O102" s="75"/>
      <c r="P102" s="75"/>
      <c r="Q102" s="75"/>
      <c r="R102" s="75"/>
      <c r="S102" s="75"/>
      <c r="T102" s="76"/>
      <c r="AT102" s="16" t="s">
        <v>151</v>
      </c>
      <c r="AU102" s="16" t="s">
        <v>94</v>
      </c>
    </row>
    <row r="103" s="11" customFormat="1">
      <c r="B103" s="205"/>
      <c r="C103" s="206"/>
      <c r="D103" s="207" t="s">
        <v>145</v>
      </c>
      <c r="E103" s="208" t="s">
        <v>1</v>
      </c>
      <c r="F103" s="209" t="s">
        <v>1412</v>
      </c>
      <c r="G103" s="206"/>
      <c r="H103" s="210">
        <v>12</v>
      </c>
      <c r="I103" s="206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145</v>
      </c>
      <c r="AU103" s="215" t="s">
        <v>94</v>
      </c>
      <c r="AV103" s="11" t="s">
        <v>94</v>
      </c>
      <c r="AW103" s="11" t="s">
        <v>35</v>
      </c>
      <c r="AX103" s="11" t="s">
        <v>74</v>
      </c>
      <c r="AY103" s="215" t="s">
        <v>136</v>
      </c>
    </row>
    <row r="104" s="11" customFormat="1">
      <c r="B104" s="205"/>
      <c r="C104" s="206"/>
      <c r="D104" s="207" t="s">
        <v>145</v>
      </c>
      <c r="E104" s="208" t="s">
        <v>1</v>
      </c>
      <c r="F104" s="209" t="s">
        <v>1413</v>
      </c>
      <c r="G104" s="206"/>
      <c r="H104" s="210">
        <v>50.600000000000001</v>
      </c>
      <c r="I104" s="206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145</v>
      </c>
      <c r="AU104" s="215" t="s">
        <v>94</v>
      </c>
      <c r="AV104" s="11" t="s">
        <v>94</v>
      </c>
      <c r="AW104" s="11" t="s">
        <v>35</v>
      </c>
      <c r="AX104" s="11" t="s">
        <v>74</v>
      </c>
      <c r="AY104" s="215" t="s">
        <v>136</v>
      </c>
    </row>
    <row r="105" s="12" customFormat="1">
      <c r="B105" s="221"/>
      <c r="C105" s="222"/>
      <c r="D105" s="207" t="s">
        <v>145</v>
      </c>
      <c r="E105" s="223" t="s">
        <v>1</v>
      </c>
      <c r="F105" s="224" t="s">
        <v>214</v>
      </c>
      <c r="G105" s="222"/>
      <c r="H105" s="225">
        <v>62.600000000000001</v>
      </c>
      <c r="I105" s="222"/>
      <c r="J105" s="222"/>
      <c r="K105" s="222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145</v>
      </c>
      <c r="AU105" s="230" t="s">
        <v>94</v>
      </c>
      <c r="AV105" s="12" t="s">
        <v>143</v>
      </c>
      <c r="AW105" s="12" t="s">
        <v>35</v>
      </c>
      <c r="AX105" s="12" t="s">
        <v>82</v>
      </c>
      <c r="AY105" s="230" t="s">
        <v>136</v>
      </c>
    </row>
    <row r="106" s="1" customFormat="1" ht="16.5" customHeight="1">
      <c r="B106" s="34"/>
      <c r="C106" s="195" t="s">
        <v>94</v>
      </c>
      <c r="D106" s="195" t="s">
        <v>138</v>
      </c>
      <c r="E106" s="196" t="s">
        <v>1414</v>
      </c>
      <c r="F106" s="197" t="s">
        <v>1415</v>
      </c>
      <c r="G106" s="198" t="s">
        <v>157</v>
      </c>
      <c r="H106" s="199">
        <v>5.4000000000000004</v>
      </c>
      <c r="I106" s="200">
        <v>0</v>
      </c>
      <c r="J106" s="200">
        <f>ROUND(I106*H106,2)</f>
        <v>0</v>
      </c>
      <c r="K106" s="197" t="s">
        <v>142</v>
      </c>
      <c r="L106" s="36"/>
      <c r="M106" s="73" t="s">
        <v>1</v>
      </c>
      <c r="N106" s="201" t="s">
        <v>45</v>
      </c>
      <c r="O106" s="202">
        <v>0</v>
      </c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16" t="s">
        <v>143</v>
      </c>
      <c r="AT106" s="16" t="s">
        <v>138</v>
      </c>
      <c r="AU106" s="16" t="s">
        <v>94</v>
      </c>
      <c r="AY106" s="16" t="s">
        <v>136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6" t="s">
        <v>82</v>
      </c>
      <c r="BK106" s="204">
        <f>ROUND(I106*H106,2)</f>
        <v>0</v>
      </c>
      <c r="BL106" s="16" t="s">
        <v>143</v>
      </c>
      <c r="BM106" s="16" t="s">
        <v>1416</v>
      </c>
    </row>
    <row r="107" s="1" customFormat="1">
      <c r="B107" s="34"/>
      <c r="C107" s="35"/>
      <c r="D107" s="207" t="s">
        <v>151</v>
      </c>
      <c r="E107" s="35"/>
      <c r="F107" s="216" t="s">
        <v>1417</v>
      </c>
      <c r="G107" s="35"/>
      <c r="H107" s="35"/>
      <c r="I107" s="35"/>
      <c r="J107" s="35"/>
      <c r="K107" s="35"/>
      <c r="L107" s="36"/>
      <c r="M107" s="217"/>
      <c r="N107" s="75"/>
      <c r="O107" s="75"/>
      <c r="P107" s="75"/>
      <c r="Q107" s="75"/>
      <c r="R107" s="75"/>
      <c r="S107" s="75"/>
      <c r="T107" s="76"/>
      <c r="AT107" s="16" t="s">
        <v>151</v>
      </c>
      <c r="AU107" s="16" t="s">
        <v>94</v>
      </c>
    </row>
    <row r="108" s="11" customFormat="1">
      <c r="B108" s="205"/>
      <c r="C108" s="206"/>
      <c r="D108" s="207" t="s">
        <v>145</v>
      </c>
      <c r="E108" s="208" t="s">
        <v>1</v>
      </c>
      <c r="F108" s="209" t="s">
        <v>1418</v>
      </c>
      <c r="G108" s="206"/>
      <c r="H108" s="210">
        <v>5.4000000000000004</v>
      </c>
      <c r="I108" s="206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145</v>
      </c>
      <c r="AU108" s="215" t="s">
        <v>94</v>
      </c>
      <c r="AV108" s="11" t="s">
        <v>94</v>
      </c>
      <c r="AW108" s="11" t="s">
        <v>35</v>
      </c>
      <c r="AX108" s="11" t="s">
        <v>82</v>
      </c>
      <c r="AY108" s="215" t="s">
        <v>136</v>
      </c>
    </row>
    <row r="109" s="1" customFormat="1" ht="16.5" customHeight="1">
      <c r="B109" s="34"/>
      <c r="C109" s="195" t="s">
        <v>154</v>
      </c>
      <c r="D109" s="195" t="s">
        <v>138</v>
      </c>
      <c r="E109" s="196" t="s">
        <v>418</v>
      </c>
      <c r="F109" s="197" t="s">
        <v>419</v>
      </c>
      <c r="G109" s="198" t="s">
        <v>157</v>
      </c>
      <c r="H109" s="199">
        <v>5.4000000000000004</v>
      </c>
      <c r="I109" s="200">
        <v>0</v>
      </c>
      <c r="J109" s="200">
        <f>ROUND(I109*H109,2)</f>
        <v>0</v>
      </c>
      <c r="K109" s="197" t="s">
        <v>142</v>
      </c>
      <c r="L109" s="36"/>
      <c r="M109" s="73" t="s">
        <v>1</v>
      </c>
      <c r="N109" s="201" t="s">
        <v>45</v>
      </c>
      <c r="O109" s="202">
        <v>0</v>
      </c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16" t="s">
        <v>143</v>
      </c>
      <c r="AT109" s="16" t="s">
        <v>138</v>
      </c>
      <c r="AU109" s="16" t="s">
        <v>94</v>
      </c>
      <c r="AY109" s="16" t="s">
        <v>136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6" t="s">
        <v>82</v>
      </c>
      <c r="BK109" s="204">
        <f>ROUND(I109*H109,2)</f>
        <v>0</v>
      </c>
      <c r="BL109" s="16" t="s">
        <v>143</v>
      </c>
      <c r="BM109" s="16" t="s">
        <v>1419</v>
      </c>
    </row>
    <row r="110" s="1" customFormat="1" ht="16.5" customHeight="1">
      <c r="B110" s="34"/>
      <c r="C110" s="195" t="s">
        <v>143</v>
      </c>
      <c r="D110" s="195" t="s">
        <v>138</v>
      </c>
      <c r="E110" s="196" t="s">
        <v>1420</v>
      </c>
      <c r="F110" s="197" t="s">
        <v>506</v>
      </c>
      <c r="G110" s="198" t="s">
        <v>157</v>
      </c>
      <c r="H110" s="199">
        <v>5.4000000000000004</v>
      </c>
      <c r="I110" s="200">
        <v>0</v>
      </c>
      <c r="J110" s="200">
        <f>ROUND(I110*H110,2)</f>
        <v>0</v>
      </c>
      <c r="K110" s="197" t="s">
        <v>142</v>
      </c>
      <c r="L110" s="36"/>
      <c r="M110" s="73" t="s">
        <v>1</v>
      </c>
      <c r="N110" s="201" t="s">
        <v>45</v>
      </c>
      <c r="O110" s="202">
        <v>0</v>
      </c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16" t="s">
        <v>143</v>
      </c>
      <c r="AT110" s="16" t="s">
        <v>138</v>
      </c>
      <c r="AU110" s="16" t="s">
        <v>94</v>
      </c>
      <c r="AY110" s="16" t="s">
        <v>136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6" t="s">
        <v>82</v>
      </c>
      <c r="BK110" s="204">
        <f>ROUND(I110*H110,2)</f>
        <v>0</v>
      </c>
      <c r="BL110" s="16" t="s">
        <v>143</v>
      </c>
      <c r="BM110" s="16" t="s">
        <v>1421</v>
      </c>
    </row>
    <row r="111" s="1" customFormat="1">
      <c r="B111" s="34"/>
      <c r="C111" s="35"/>
      <c r="D111" s="207" t="s">
        <v>151</v>
      </c>
      <c r="E111" s="35"/>
      <c r="F111" s="216" t="s">
        <v>1422</v>
      </c>
      <c r="G111" s="35"/>
      <c r="H111" s="35"/>
      <c r="I111" s="35"/>
      <c r="J111" s="35"/>
      <c r="K111" s="35"/>
      <c r="L111" s="36"/>
      <c r="M111" s="217"/>
      <c r="N111" s="75"/>
      <c r="O111" s="75"/>
      <c r="P111" s="75"/>
      <c r="Q111" s="75"/>
      <c r="R111" s="75"/>
      <c r="S111" s="75"/>
      <c r="T111" s="76"/>
      <c r="AT111" s="16" t="s">
        <v>151</v>
      </c>
      <c r="AU111" s="16" t="s">
        <v>94</v>
      </c>
    </row>
    <row r="112" s="1" customFormat="1" ht="16.5" customHeight="1">
      <c r="B112" s="34"/>
      <c r="C112" s="195" t="s">
        <v>165</v>
      </c>
      <c r="D112" s="195" t="s">
        <v>138</v>
      </c>
      <c r="E112" s="196" t="s">
        <v>433</v>
      </c>
      <c r="F112" s="197" t="s">
        <v>434</v>
      </c>
      <c r="G112" s="198" t="s">
        <v>149</v>
      </c>
      <c r="H112" s="199">
        <v>131.36000000000001</v>
      </c>
      <c r="I112" s="200">
        <v>0</v>
      </c>
      <c r="J112" s="200">
        <f>ROUND(I112*H112,2)</f>
        <v>0</v>
      </c>
      <c r="K112" s="197" t="s">
        <v>142</v>
      </c>
      <c r="L112" s="36"/>
      <c r="M112" s="73" t="s">
        <v>1</v>
      </c>
      <c r="N112" s="201" t="s">
        <v>45</v>
      </c>
      <c r="O112" s="202">
        <v>0</v>
      </c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16" t="s">
        <v>143</v>
      </c>
      <c r="AT112" s="16" t="s">
        <v>138</v>
      </c>
      <c r="AU112" s="16" t="s">
        <v>94</v>
      </c>
      <c r="AY112" s="16" t="s">
        <v>136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16" t="s">
        <v>82</v>
      </c>
      <c r="BK112" s="204">
        <f>ROUND(I112*H112,2)</f>
        <v>0</v>
      </c>
      <c r="BL112" s="16" t="s">
        <v>143</v>
      </c>
      <c r="BM112" s="16" t="s">
        <v>1423</v>
      </c>
    </row>
    <row r="113" s="1" customFormat="1">
      <c r="B113" s="34"/>
      <c r="C113" s="35"/>
      <c r="D113" s="207" t="s">
        <v>151</v>
      </c>
      <c r="E113" s="35"/>
      <c r="F113" s="216" t="s">
        <v>1424</v>
      </c>
      <c r="G113" s="35"/>
      <c r="H113" s="35"/>
      <c r="I113" s="35"/>
      <c r="J113" s="35"/>
      <c r="K113" s="35"/>
      <c r="L113" s="36"/>
      <c r="M113" s="217"/>
      <c r="N113" s="75"/>
      <c r="O113" s="75"/>
      <c r="P113" s="75"/>
      <c r="Q113" s="75"/>
      <c r="R113" s="75"/>
      <c r="S113" s="75"/>
      <c r="T113" s="76"/>
      <c r="AT113" s="16" t="s">
        <v>151</v>
      </c>
      <c r="AU113" s="16" t="s">
        <v>94</v>
      </c>
    </row>
    <row r="114" s="13" customFormat="1">
      <c r="B114" s="236"/>
      <c r="C114" s="237"/>
      <c r="D114" s="207" t="s">
        <v>145</v>
      </c>
      <c r="E114" s="238" t="s">
        <v>1</v>
      </c>
      <c r="F114" s="239" t="s">
        <v>437</v>
      </c>
      <c r="G114" s="237"/>
      <c r="H114" s="238" t="s">
        <v>1</v>
      </c>
      <c r="I114" s="237"/>
      <c r="J114" s="237"/>
      <c r="K114" s="237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145</v>
      </c>
      <c r="AU114" s="244" t="s">
        <v>94</v>
      </c>
      <c r="AV114" s="13" t="s">
        <v>82</v>
      </c>
      <c r="AW114" s="13" t="s">
        <v>35</v>
      </c>
      <c r="AX114" s="13" t="s">
        <v>74</v>
      </c>
      <c r="AY114" s="244" t="s">
        <v>136</v>
      </c>
    </row>
    <row r="115" s="11" customFormat="1">
      <c r="B115" s="205"/>
      <c r="C115" s="206"/>
      <c r="D115" s="207" t="s">
        <v>145</v>
      </c>
      <c r="E115" s="208" t="s">
        <v>1</v>
      </c>
      <c r="F115" s="209" t="s">
        <v>1425</v>
      </c>
      <c r="G115" s="206"/>
      <c r="H115" s="210">
        <v>131.36000000000001</v>
      </c>
      <c r="I115" s="206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145</v>
      </c>
      <c r="AU115" s="215" t="s">
        <v>94</v>
      </c>
      <c r="AV115" s="11" t="s">
        <v>94</v>
      </c>
      <c r="AW115" s="11" t="s">
        <v>35</v>
      </c>
      <c r="AX115" s="11" t="s">
        <v>82</v>
      </c>
      <c r="AY115" s="215" t="s">
        <v>136</v>
      </c>
    </row>
    <row r="116" s="1" customFormat="1" ht="16.5" customHeight="1">
      <c r="B116" s="34"/>
      <c r="C116" s="245" t="s">
        <v>171</v>
      </c>
      <c r="D116" s="245" t="s">
        <v>440</v>
      </c>
      <c r="E116" s="246" t="s">
        <v>441</v>
      </c>
      <c r="F116" s="247" t="s">
        <v>442</v>
      </c>
      <c r="G116" s="248" t="s">
        <v>174</v>
      </c>
      <c r="H116" s="249">
        <v>16.026</v>
      </c>
      <c r="I116" s="250">
        <v>0</v>
      </c>
      <c r="J116" s="250">
        <f>ROUND(I116*H116,2)</f>
        <v>0</v>
      </c>
      <c r="K116" s="247" t="s">
        <v>142</v>
      </c>
      <c r="L116" s="251"/>
      <c r="M116" s="252" t="s">
        <v>1</v>
      </c>
      <c r="N116" s="253" t="s">
        <v>45</v>
      </c>
      <c r="O116" s="202">
        <v>0</v>
      </c>
      <c r="P116" s="202">
        <f>O116*H116</f>
        <v>0</v>
      </c>
      <c r="Q116" s="202">
        <v>1</v>
      </c>
      <c r="R116" s="202">
        <f>Q116*H116</f>
        <v>16.026</v>
      </c>
      <c r="S116" s="202">
        <v>0</v>
      </c>
      <c r="T116" s="203">
        <f>S116*H116</f>
        <v>0</v>
      </c>
      <c r="AR116" s="16" t="s">
        <v>187</v>
      </c>
      <c r="AT116" s="16" t="s">
        <v>440</v>
      </c>
      <c r="AU116" s="16" t="s">
        <v>94</v>
      </c>
      <c r="AY116" s="16" t="s">
        <v>136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16" t="s">
        <v>82</v>
      </c>
      <c r="BK116" s="204">
        <f>ROUND(I116*H116,2)</f>
        <v>0</v>
      </c>
      <c r="BL116" s="16" t="s">
        <v>143</v>
      </c>
      <c r="BM116" s="16" t="s">
        <v>1426</v>
      </c>
    </row>
    <row r="117" s="1" customFormat="1">
      <c r="B117" s="34"/>
      <c r="C117" s="35"/>
      <c r="D117" s="207" t="s">
        <v>151</v>
      </c>
      <c r="E117" s="35"/>
      <c r="F117" s="216" t="s">
        <v>444</v>
      </c>
      <c r="G117" s="35"/>
      <c r="H117" s="35"/>
      <c r="I117" s="35"/>
      <c r="J117" s="35"/>
      <c r="K117" s="35"/>
      <c r="L117" s="36"/>
      <c r="M117" s="217"/>
      <c r="N117" s="75"/>
      <c r="O117" s="75"/>
      <c r="P117" s="75"/>
      <c r="Q117" s="75"/>
      <c r="R117" s="75"/>
      <c r="S117" s="75"/>
      <c r="T117" s="76"/>
      <c r="AT117" s="16" t="s">
        <v>151</v>
      </c>
      <c r="AU117" s="16" t="s">
        <v>94</v>
      </c>
    </row>
    <row r="118" s="11" customFormat="1">
      <c r="B118" s="205"/>
      <c r="C118" s="206"/>
      <c r="D118" s="207" t="s">
        <v>145</v>
      </c>
      <c r="E118" s="206"/>
      <c r="F118" s="209" t="s">
        <v>1427</v>
      </c>
      <c r="G118" s="206"/>
      <c r="H118" s="210">
        <v>16.026</v>
      </c>
      <c r="I118" s="206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145</v>
      </c>
      <c r="AU118" s="215" t="s">
        <v>94</v>
      </c>
      <c r="AV118" s="11" t="s">
        <v>94</v>
      </c>
      <c r="AW118" s="11" t="s">
        <v>4</v>
      </c>
      <c r="AX118" s="11" t="s">
        <v>82</v>
      </c>
      <c r="AY118" s="215" t="s">
        <v>136</v>
      </c>
    </row>
    <row r="119" s="1" customFormat="1" ht="16.5" customHeight="1">
      <c r="B119" s="34"/>
      <c r="C119" s="195" t="s">
        <v>179</v>
      </c>
      <c r="D119" s="195" t="s">
        <v>138</v>
      </c>
      <c r="E119" s="196" t="s">
        <v>446</v>
      </c>
      <c r="F119" s="197" t="s">
        <v>447</v>
      </c>
      <c r="G119" s="198" t="s">
        <v>149</v>
      </c>
      <c r="H119" s="199">
        <v>131.36000000000001</v>
      </c>
      <c r="I119" s="200">
        <v>0</v>
      </c>
      <c r="J119" s="200">
        <f>ROUND(I119*H119,2)</f>
        <v>0</v>
      </c>
      <c r="K119" s="197" t="s">
        <v>142</v>
      </c>
      <c r="L119" s="36"/>
      <c r="M119" s="73" t="s">
        <v>1</v>
      </c>
      <c r="N119" s="201" t="s">
        <v>45</v>
      </c>
      <c r="O119" s="202">
        <v>0</v>
      </c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16" t="s">
        <v>143</v>
      </c>
      <c r="AT119" s="16" t="s">
        <v>138</v>
      </c>
      <c r="AU119" s="16" t="s">
        <v>94</v>
      </c>
      <c r="AY119" s="16" t="s">
        <v>136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16" t="s">
        <v>82</v>
      </c>
      <c r="BK119" s="204">
        <f>ROUND(I119*H119,2)</f>
        <v>0</v>
      </c>
      <c r="BL119" s="16" t="s">
        <v>143</v>
      </c>
      <c r="BM119" s="16" t="s">
        <v>1428</v>
      </c>
    </row>
    <row r="120" s="1" customFormat="1" ht="16.5" customHeight="1">
      <c r="B120" s="34"/>
      <c r="C120" s="195" t="s">
        <v>187</v>
      </c>
      <c r="D120" s="195" t="s">
        <v>138</v>
      </c>
      <c r="E120" s="196" t="s">
        <v>1429</v>
      </c>
      <c r="F120" s="197" t="s">
        <v>1430</v>
      </c>
      <c r="G120" s="198" t="s">
        <v>157</v>
      </c>
      <c r="H120" s="199">
        <v>21.265000000000001</v>
      </c>
      <c r="I120" s="200">
        <v>0</v>
      </c>
      <c r="J120" s="200">
        <f>ROUND(I120*H120,2)</f>
        <v>0</v>
      </c>
      <c r="K120" s="197" t="s">
        <v>142</v>
      </c>
      <c r="L120" s="36"/>
      <c r="M120" s="73" t="s">
        <v>1</v>
      </c>
      <c r="N120" s="201" t="s">
        <v>45</v>
      </c>
      <c r="O120" s="202">
        <v>0</v>
      </c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16" t="s">
        <v>143</v>
      </c>
      <c r="AT120" s="16" t="s">
        <v>138</v>
      </c>
      <c r="AU120" s="16" t="s">
        <v>94</v>
      </c>
      <c r="AY120" s="16" t="s">
        <v>136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6" t="s">
        <v>82</v>
      </c>
      <c r="BK120" s="204">
        <f>ROUND(I120*H120,2)</f>
        <v>0</v>
      </c>
      <c r="BL120" s="16" t="s">
        <v>143</v>
      </c>
      <c r="BM120" s="16" t="s">
        <v>1431</v>
      </c>
    </row>
    <row r="121" s="11" customFormat="1">
      <c r="B121" s="205"/>
      <c r="C121" s="206"/>
      <c r="D121" s="207" t="s">
        <v>145</v>
      </c>
      <c r="E121" s="208" t="s">
        <v>1</v>
      </c>
      <c r="F121" s="209" t="s">
        <v>1432</v>
      </c>
      <c r="G121" s="206"/>
      <c r="H121" s="210">
        <v>21.265000000000001</v>
      </c>
      <c r="I121" s="206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145</v>
      </c>
      <c r="AU121" s="215" t="s">
        <v>94</v>
      </c>
      <c r="AV121" s="11" t="s">
        <v>94</v>
      </c>
      <c r="AW121" s="11" t="s">
        <v>35</v>
      </c>
      <c r="AX121" s="11" t="s">
        <v>82</v>
      </c>
      <c r="AY121" s="215" t="s">
        <v>136</v>
      </c>
    </row>
    <row r="122" s="1" customFormat="1" ht="16.5" customHeight="1">
      <c r="B122" s="34"/>
      <c r="C122" s="195" t="s">
        <v>177</v>
      </c>
      <c r="D122" s="195" t="s">
        <v>138</v>
      </c>
      <c r="E122" s="196" t="s">
        <v>550</v>
      </c>
      <c r="F122" s="197" t="s">
        <v>551</v>
      </c>
      <c r="G122" s="198" t="s">
        <v>149</v>
      </c>
      <c r="H122" s="199">
        <v>50.600000000000001</v>
      </c>
      <c r="I122" s="200">
        <v>0</v>
      </c>
      <c r="J122" s="200">
        <f>ROUND(I122*H122,2)</f>
        <v>0</v>
      </c>
      <c r="K122" s="197" t="s">
        <v>142</v>
      </c>
      <c r="L122" s="36"/>
      <c r="M122" s="73" t="s">
        <v>1</v>
      </c>
      <c r="N122" s="201" t="s">
        <v>45</v>
      </c>
      <c r="O122" s="202">
        <v>0</v>
      </c>
      <c r="P122" s="202">
        <f>O122*H122</f>
        <v>0</v>
      </c>
      <c r="Q122" s="202">
        <v>0.0012700000000000001</v>
      </c>
      <c r="R122" s="202">
        <f>Q122*H122</f>
        <v>0.064262</v>
      </c>
      <c r="S122" s="202">
        <v>0</v>
      </c>
      <c r="T122" s="203">
        <f>S122*H122</f>
        <v>0</v>
      </c>
      <c r="AR122" s="16" t="s">
        <v>143</v>
      </c>
      <c r="AT122" s="16" t="s">
        <v>138</v>
      </c>
      <c r="AU122" s="16" t="s">
        <v>94</v>
      </c>
      <c r="AY122" s="16" t="s">
        <v>136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6" t="s">
        <v>82</v>
      </c>
      <c r="BK122" s="204">
        <f>ROUND(I122*H122,2)</f>
        <v>0</v>
      </c>
      <c r="BL122" s="16" t="s">
        <v>143</v>
      </c>
      <c r="BM122" s="16" t="s">
        <v>1433</v>
      </c>
    </row>
    <row r="123" s="1" customFormat="1">
      <c r="B123" s="34"/>
      <c r="C123" s="35"/>
      <c r="D123" s="207" t="s">
        <v>151</v>
      </c>
      <c r="E123" s="35"/>
      <c r="F123" s="216" t="s">
        <v>1434</v>
      </c>
      <c r="G123" s="35"/>
      <c r="H123" s="35"/>
      <c r="I123" s="35"/>
      <c r="J123" s="35"/>
      <c r="K123" s="35"/>
      <c r="L123" s="36"/>
      <c r="M123" s="217"/>
      <c r="N123" s="75"/>
      <c r="O123" s="75"/>
      <c r="P123" s="75"/>
      <c r="Q123" s="75"/>
      <c r="R123" s="75"/>
      <c r="S123" s="75"/>
      <c r="T123" s="76"/>
      <c r="AT123" s="16" t="s">
        <v>151</v>
      </c>
      <c r="AU123" s="16" t="s">
        <v>94</v>
      </c>
    </row>
    <row r="124" s="1" customFormat="1" ht="16.5" customHeight="1">
      <c r="B124" s="34"/>
      <c r="C124" s="245" t="s">
        <v>293</v>
      </c>
      <c r="D124" s="245" t="s">
        <v>440</v>
      </c>
      <c r="E124" s="246" t="s">
        <v>554</v>
      </c>
      <c r="F124" s="247" t="s">
        <v>555</v>
      </c>
      <c r="G124" s="248" t="s">
        <v>556</v>
      </c>
      <c r="H124" s="249">
        <v>1.2649999999999999</v>
      </c>
      <c r="I124" s="250">
        <v>0</v>
      </c>
      <c r="J124" s="250">
        <f>ROUND(I124*H124,2)</f>
        <v>0</v>
      </c>
      <c r="K124" s="247" t="s">
        <v>142</v>
      </c>
      <c r="L124" s="251"/>
      <c r="M124" s="252" t="s">
        <v>1</v>
      </c>
      <c r="N124" s="253" t="s">
        <v>45</v>
      </c>
      <c r="O124" s="202">
        <v>0</v>
      </c>
      <c r="P124" s="202">
        <f>O124*H124</f>
        <v>0</v>
      </c>
      <c r="Q124" s="202">
        <v>0.001</v>
      </c>
      <c r="R124" s="202">
        <f>Q124*H124</f>
        <v>0.0012649999999999999</v>
      </c>
      <c r="S124" s="202">
        <v>0</v>
      </c>
      <c r="T124" s="203">
        <f>S124*H124</f>
        <v>0</v>
      </c>
      <c r="AR124" s="16" t="s">
        <v>187</v>
      </c>
      <c r="AT124" s="16" t="s">
        <v>440</v>
      </c>
      <c r="AU124" s="16" t="s">
        <v>94</v>
      </c>
      <c r="AY124" s="16" t="s">
        <v>136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6" t="s">
        <v>82</v>
      </c>
      <c r="BK124" s="204">
        <f>ROUND(I124*H124,2)</f>
        <v>0</v>
      </c>
      <c r="BL124" s="16" t="s">
        <v>143</v>
      </c>
      <c r="BM124" s="16" t="s">
        <v>1435</v>
      </c>
    </row>
    <row r="125" s="11" customFormat="1">
      <c r="B125" s="205"/>
      <c r="C125" s="206"/>
      <c r="D125" s="207" t="s">
        <v>145</v>
      </c>
      <c r="E125" s="206"/>
      <c r="F125" s="209" t="s">
        <v>1436</v>
      </c>
      <c r="G125" s="206"/>
      <c r="H125" s="210">
        <v>1.2649999999999999</v>
      </c>
      <c r="I125" s="206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145</v>
      </c>
      <c r="AU125" s="215" t="s">
        <v>94</v>
      </c>
      <c r="AV125" s="11" t="s">
        <v>94</v>
      </c>
      <c r="AW125" s="11" t="s">
        <v>4</v>
      </c>
      <c r="AX125" s="11" t="s">
        <v>82</v>
      </c>
      <c r="AY125" s="215" t="s">
        <v>136</v>
      </c>
    </row>
    <row r="126" s="1" customFormat="1" ht="16.5" customHeight="1">
      <c r="B126" s="34"/>
      <c r="C126" s="195" t="s">
        <v>298</v>
      </c>
      <c r="D126" s="195" t="s">
        <v>138</v>
      </c>
      <c r="E126" s="196" t="s">
        <v>560</v>
      </c>
      <c r="F126" s="197" t="s">
        <v>561</v>
      </c>
      <c r="G126" s="198" t="s">
        <v>149</v>
      </c>
      <c r="H126" s="199">
        <v>50.600000000000001</v>
      </c>
      <c r="I126" s="200">
        <v>0</v>
      </c>
      <c r="J126" s="200">
        <f>ROUND(I126*H126,2)</f>
        <v>0</v>
      </c>
      <c r="K126" s="197" t="s">
        <v>142</v>
      </c>
      <c r="L126" s="36"/>
      <c r="M126" s="73" t="s">
        <v>1</v>
      </c>
      <c r="N126" s="201" t="s">
        <v>45</v>
      </c>
      <c r="O126" s="202">
        <v>0</v>
      </c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16" t="s">
        <v>143</v>
      </c>
      <c r="AT126" s="16" t="s">
        <v>138</v>
      </c>
      <c r="AU126" s="16" t="s">
        <v>94</v>
      </c>
      <c r="AY126" s="16" t="s">
        <v>136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6" t="s">
        <v>82</v>
      </c>
      <c r="BK126" s="204">
        <f>ROUND(I126*H126,2)</f>
        <v>0</v>
      </c>
      <c r="BL126" s="16" t="s">
        <v>143</v>
      </c>
      <c r="BM126" s="16" t="s">
        <v>1437</v>
      </c>
    </row>
    <row r="127" s="1" customFormat="1" ht="16.5" customHeight="1">
      <c r="B127" s="34"/>
      <c r="C127" s="195" t="s">
        <v>303</v>
      </c>
      <c r="D127" s="195" t="s">
        <v>138</v>
      </c>
      <c r="E127" s="196" t="s">
        <v>564</v>
      </c>
      <c r="F127" s="197" t="s">
        <v>565</v>
      </c>
      <c r="G127" s="198" t="s">
        <v>149</v>
      </c>
      <c r="H127" s="199">
        <v>50.600000000000001</v>
      </c>
      <c r="I127" s="200">
        <v>0</v>
      </c>
      <c r="J127" s="200">
        <f>ROUND(I127*H127,2)</f>
        <v>0</v>
      </c>
      <c r="K127" s="197" t="s">
        <v>142</v>
      </c>
      <c r="L127" s="36"/>
      <c r="M127" s="73" t="s">
        <v>1</v>
      </c>
      <c r="N127" s="201" t="s">
        <v>45</v>
      </c>
      <c r="O127" s="202">
        <v>0</v>
      </c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AR127" s="16" t="s">
        <v>143</v>
      </c>
      <c r="AT127" s="16" t="s">
        <v>138</v>
      </c>
      <c r="AU127" s="16" t="s">
        <v>94</v>
      </c>
      <c r="AY127" s="16" t="s">
        <v>136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82</v>
      </c>
      <c r="BK127" s="204">
        <f>ROUND(I127*H127,2)</f>
        <v>0</v>
      </c>
      <c r="BL127" s="16" t="s">
        <v>143</v>
      </c>
      <c r="BM127" s="16" t="s">
        <v>1438</v>
      </c>
    </row>
    <row r="128" s="1" customFormat="1">
      <c r="B128" s="34"/>
      <c r="C128" s="35"/>
      <c r="D128" s="207" t="s">
        <v>151</v>
      </c>
      <c r="E128" s="35"/>
      <c r="F128" s="216" t="s">
        <v>567</v>
      </c>
      <c r="G128" s="35"/>
      <c r="H128" s="35"/>
      <c r="I128" s="35"/>
      <c r="J128" s="35"/>
      <c r="K128" s="35"/>
      <c r="L128" s="36"/>
      <c r="M128" s="217"/>
      <c r="N128" s="75"/>
      <c r="O128" s="75"/>
      <c r="P128" s="75"/>
      <c r="Q128" s="75"/>
      <c r="R128" s="75"/>
      <c r="S128" s="75"/>
      <c r="T128" s="76"/>
      <c r="AT128" s="16" t="s">
        <v>151</v>
      </c>
      <c r="AU128" s="16" t="s">
        <v>94</v>
      </c>
    </row>
    <row r="129" s="1" customFormat="1" ht="16.5" customHeight="1">
      <c r="B129" s="34"/>
      <c r="C129" s="195" t="s">
        <v>308</v>
      </c>
      <c r="D129" s="195" t="s">
        <v>138</v>
      </c>
      <c r="E129" s="196" t="s">
        <v>569</v>
      </c>
      <c r="F129" s="197" t="s">
        <v>570</v>
      </c>
      <c r="G129" s="198" t="s">
        <v>157</v>
      </c>
      <c r="H129" s="199">
        <v>1.518</v>
      </c>
      <c r="I129" s="200">
        <v>0</v>
      </c>
      <c r="J129" s="200">
        <f>ROUND(I129*H129,2)</f>
        <v>0</v>
      </c>
      <c r="K129" s="197" t="s">
        <v>142</v>
      </c>
      <c r="L129" s="36"/>
      <c r="M129" s="73" t="s">
        <v>1</v>
      </c>
      <c r="N129" s="201" t="s">
        <v>45</v>
      </c>
      <c r="O129" s="202">
        <v>0</v>
      </c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AR129" s="16" t="s">
        <v>143</v>
      </c>
      <c r="AT129" s="16" t="s">
        <v>138</v>
      </c>
      <c r="AU129" s="16" t="s">
        <v>94</v>
      </c>
      <c r="AY129" s="16" t="s">
        <v>136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82</v>
      </c>
      <c r="BK129" s="204">
        <f>ROUND(I129*H129,2)</f>
        <v>0</v>
      </c>
      <c r="BL129" s="16" t="s">
        <v>143</v>
      </c>
      <c r="BM129" s="16" t="s">
        <v>1439</v>
      </c>
    </row>
    <row r="130" s="1" customFormat="1">
      <c r="B130" s="34"/>
      <c r="C130" s="35"/>
      <c r="D130" s="207" t="s">
        <v>151</v>
      </c>
      <c r="E130" s="35"/>
      <c r="F130" s="216" t="s">
        <v>572</v>
      </c>
      <c r="G130" s="35"/>
      <c r="H130" s="35"/>
      <c r="I130" s="35"/>
      <c r="J130" s="35"/>
      <c r="K130" s="35"/>
      <c r="L130" s="36"/>
      <c r="M130" s="217"/>
      <c r="N130" s="75"/>
      <c r="O130" s="75"/>
      <c r="P130" s="75"/>
      <c r="Q130" s="75"/>
      <c r="R130" s="75"/>
      <c r="S130" s="75"/>
      <c r="T130" s="76"/>
      <c r="AT130" s="16" t="s">
        <v>151</v>
      </c>
      <c r="AU130" s="16" t="s">
        <v>94</v>
      </c>
    </row>
    <row r="131" s="11" customFormat="1">
      <c r="B131" s="205"/>
      <c r="C131" s="206"/>
      <c r="D131" s="207" t="s">
        <v>145</v>
      </c>
      <c r="E131" s="206"/>
      <c r="F131" s="209" t="s">
        <v>1440</v>
      </c>
      <c r="G131" s="206"/>
      <c r="H131" s="210">
        <v>1.518</v>
      </c>
      <c r="I131" s="206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145</v>
      </c>
      <c r="AU131" s="215" t="s">
        <v>94</v>
      </c>
      <c r="AV131" s="11" t="s">
        <v>94</v>
      </c>
      <c r="AW131" s="11" t="s">
        <v>4</v>
      </c>
      <c r="AX131" s="11" t="s">
        <v>82</v>
      </c>
      <c r="AY131" s="215" t="s">
        <v>136</v>
      </c>
    </row>
    <row r="132" s="1" customFormat="1" ht="16.5" customHeight="1">
      <c r="B132" s="34"/>
      <c r="C132" s="195" t="s">
        <v>311</v>
      </c>
      <c r="D132" s="195" t="s">
        <v>138</v>
      </c>
      <c r="E132" s="196" t="s">
        <v>1441</v>
      </c>
      <c r="F132" s="197" t="s">
        <v>1442</v>
      </c>
      <c r="G132" s="198" t="s">
        <v>149</v>
      </c>
      <c r="H132" s="199">
        <v>50.600000000000001</v>
      </c>
      <c r="I132" s="200">
        <v>0</v>
      </c>
      <c r="J132" s="200">
        <f>ROUND(I132*H132,2)</f>
        <v>0</v>
      </c>
      <c r="K132" s="197" t="s">
        <v>142</v>
      </c>
      <c r="L132" s="36"/>
      <c r="M132" s="73" t="s">
        <v>1</v>
      </c>
      <c r="N132" s="201" t="s">
        <v>45</v>
      </c>
      <c r="O132" s="202">
        <v>0</v>
      </c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16" t="s">
        <v>143</v>
      </c>
      <c r="AT132" s="16" t="s">
        <v>138</v>
      </c>
      <c r="AU132" s="16" t="s">
        <v>94</v>
      </c>
      <c r="AY132" s="16" t="s">
        <v>136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82</v>
      </c>
      <c r="BK132" s="204">
        <f>ROUND(I132*H132,2)</f>
        <v>0</v>
      </c>
      <c r="BL132" s="16" t="s">
        <v>143</v>
      </c>
      <c r="BM132" s="16" t="s">
        <v>1443</v>
      </c>
    </row>
    <row r="133" s="1" customFormat="1">
      <c r="B133" s="34"/>
      <c r="C133" s="35"/>
      <c r="D133" s="207" t="s">
        <v>151</v>
      </c>
      <c r="E133" s="35"/>
      <c r="F133" s="216" t="s">
        <v>1444</v>
      </c>
      <c r="G133" s="35"/>
      <c r="H133" s="35"/>
      <c r="I133" s="35"/>
      <c r="J133" s="35"/>
      <c r="K133" s="35"/>
      <c r="L133" s="36"/>
      <c r="M133" s="217"/>
      <c r="N133" s="75"/>
      <c r="O133" s="75"/>
      <c r="P133" s="75"/>
      <c r="Q133" s="75"/>
      <c r="R133" s="75"/>
      <c r="S133" s="75"/>
      <c r="T133" s="76"/>
      <c r="AT133" s="16" t="s">
        <v>151</v>
      </c>
      <c r="AU133" s="16" t="s">
        <v>94</v>
      </c>
    </row>
    <row r="134" s="11" customFormat="1">
      <c r="B134" s="205"/>
      <c r="C134" s="206"/>
      <c r="D134" s="207" t="s">
        <v>145</v>
      </c>
      <c r="E134" s="208" t="s">
        <v>1</v>
      </c>
      <c r="F134" s="209" t="s">
        <v>1413</v>
      </c>
      <c r="G134" s="206"/>
      <c r="H134" s="210">
        <v>50.600000000000001</v>
      </c>
      <c r="I134" s="206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145</v>
      </c>
      <c r="AU134" s="215" t="s">
        <v>94</v>
      </c>
      <c r="AV134" s="11" t="s">
        <v>94</v>
      </c>
      <c r="AW134" s="11" t="s">
        <v>35</v>
      </c>
      <c r="AX134" s="11" t="s">
        <v>82</v>
      </c>
      <c r="AY134" s="215" t="s">
        <v>136</v>
      </c>
    </row>
    <row r="135" s="1" customFormat="1" ht="16.5" customHeight="1">
      <c r="B135" s="34"/>
      <c r="C135" s="195" t="s">
        <v>8</v>
      </c>
      <c r="D135" s="195" t="s">
        <v>138</v>
      </c>
      <c r="E135" s="196" t="s">
        <v>1445</v>
      </c>
      <c r="F135" s="197" t="s">
        <v>1446</v>
      </c>
      <c r="G135" s="198" t="s">
        <v>149</v>
      </c>
      <c r="H135" s="199">
        <v>50.600000000000001</v>
      </c>
      <c r="I135" s="200">
        <v>0</v>
      </c>
      <c r="J135" s="200">
        <f>ROUND(I135*H135,2)</f>
        <v>0</v>
      </c>
      <c r="K135" s="197" t="s">
        <v>142</v>
      </c>
      <c r="L135" s="36"/>
      <c r="M135" s="73" t="s">
        <v>1</v>
      </c>
      <c r="N135" s="201" t="s">
        <v>45</v>
      </c>
      <c r="O135" s="202">
        <v>0</v>
      </c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AR135" s="16" t="s">
        <v>143</v>
      </c>
      <c r="AT135" s="16" t="s">
        <v>138</v>
      </c>
      <c r="AU135" s="16" t="s">
        <v>94</v>
      </c>
      <c r="AY135" s="16" t="s">
        <v>136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82</v>
      </c>
      <c r="BK135" s="204">
        <f>ROUND(I135*H135,2)</f>
        <v>0</v>
      </c>
      <c r="BL135" s="16" t="s">
        <v>143</v>
      </c>
      <c r="BM135" s="16" t="s">
        <v>1447</v>
      </c>
    </row>
    <row r="136" s="1" customFormat="1">
      <c r="B136" s="34"/>
      <c r="C136" s="35"/>
      <c r="D136" s="207" t="s">
        <v>151</v>
      </c>
      <c r="E136" s="35"/>
      <c r="F136" s="216" t="s">
        <v>1448</v>
      </c>
      <c r="G136" s="35"/>
      <c r="H136" s="35"/>
      <c r="I136" s="35"/>
      <c r="J136" s="35"/>
      <c r="K136" s="35"/>
      <c r="L136" s="36"/>
      <c r="M136" s="217"/>
      <c r="N136" s="75"/>
      <c r="O136" s="75"/>
      <c r="P136" s="75"/>
      <c r="Q136" s="75"/>
      <c r="R136" s="75"/>
      <c r="S136" s="75"/>
      <c r="T136" s="76"/>
      <c r="AT136" s="16" t="s">
        <v>151</v>
      </c>
      <c r="AU136" s="16" t="s">
        <v>94</v>
      </c>
    </row>
    <row r="137" s="10" customFormat="1" ht="22.8" customHeight="1">
      <c r="B137" s="180"/>
      <c r="C137" s="181"/>
      <c r="D137" s="182" t="s">
        <v>73</v>
      </c>
      <c r="E137" s="193" t="s">
        <v>94</v>
      </c>
      <c r="F137" s="193" t="s">
        <v>574</v>
      </c>
      <c r="G137" s="181"/>
      <c r="H137" s="181"/>
      <c r="I137" s="181"/>
      <c r="J137" s="194">
        <f>BK137</f>
        <v>0</v>
      </c>
      <c r="K137" s="181"/>
      <c r="L137" s="185"/>
      <c r="M137" s="186"/>
      <c r="N137" s="187"/>
      <c r="O137" s="187"/>
      <c r="P137" s="188">
        <f>SUM(P138:P148)</f>
        <v>0</v>
      </c>
      <c r="Q137" s="187"/>
      <c r="R137" s="188">
        <f>SUM(R138:R148)</f>
        <v>36.430440000000004</v>
      </c>
      <c r="S137" s="187"/>
      <c r="T137" s="189">
        <f>SUM(T138:T148)</f>
        <v>0</v>
      </c>
      <c r="AR137" s="190" t="s">
        <v>82</v>
      </c>
      <c r="AT137" s="191" t="s">
        <v>73</v>
      </c>
      <c r="AU137" s="191" t="s">
        <v>82</v>
      </c>
      <c r="AY137" s="190" t="s">
        <v>136</v>
      </c>
      <c r="BK137" s="192">
        <f>SUM(BK138:BK148)</f>
        <v>0</v>
      </c>
    </row>
    <row r="138" s="1" customFormat="1" ht="16.5" customHeight="1">
      <c r="B138" s="34"/>
      <c r="C138" s="195" t="s">
        <v>321</v>
      </c>
      <c r="D138" s="195" t="s">
        <v>138</v>
      </c>
      <c r="E138" s="196" t="s">
        <v>1449</v>
      </c>
      <c r="F138" s="197" t="s">
        <v>1450</v>
      </c>
      <c r="G138" s="198" t="s">
        <v>201</v>
      </c>
      <c r="H138" s="199">
        <v>12</v>
      </c>
      <c r="I138" s="200">
        <v>0</v>
      </c>
      <c r="J138" s="200">
        <f>ROUND(I138*H138,2)</f>
        <v>0</v>
      </c>
      <c r="K138" s="197" t="s">
        <v>142</v>
      </c>
      <c r="L138" s="36"/>
      <c r="M138" s="73" t="s">
        <v>1</v>
      </c>
      <c r="N138" s="201" t="s">
        <v>45</v>
      </c>
      <c r="O138" s="202">
        <v>0</v>
      </c>
      <c r="P138" s="202">
        <f>O138*H138</f>
        <v>0</v>
      </c>
      <c r="Q138" s="202">
        <v>0.14999999999999999</v>
      </c>
      <c r="R138" s="202">
        <f>Q138*H138</f>
        <v>1.7999999999999998</v>
      </c>
      <c r="S138" s="202">
        <v>0</v>
      </c>
      <c r="T138" s="203">
        <f>S138*H138</f>
        <v>0</v>
      </c>
      <c r="AR138" s="16" t="s">
        <v>143</v>
      </c>
      <c r="AT138" s="16" t="s">
        <v>138</v>
      </c>
      <c r="AU138" s="16" t="s">
        <v>94</v>
      </c>
      <c r="AY138" s="16" t="s">
        <v>136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82</v>
      </c>
      <c r="BK138" s="204">
        <f>ROUND(I138*H138,2)</f>
        <v>0</v>
      </c>
      <c r="BL138" s="16" t="s">
        <v>143</v>
      </c>
      <c r="BM138" s="16" t="s">
        <v>1451</v>
      </c>
    </row>
    <row r="139" s="1" customFormat="1">
      <c r="B139" s="34"/>
      <c r="C139" s="35"/>
      <c r="D139" s="207" t="s">
        <v>151</v>
      </c>
      <c r="E139" s="35"/>
      <c r="F139" s="216" t="s">
        <v>1452</v>
      </c>
      <c r="G139" s="35"/>
      <c r="H139" s="35"/>
      <c r="I139" s="35"/>
      <c r="J139" s="35"/>
      <c r="K139" s="35"/>
      <c r="L139" s="36"/>
      <c r="M139" s="217"/>
      <c r="N139" s="75"/>
      <c r="O139" s="75"/>
      <c r="P139" s="75"/>
      <c r="Q139" s="75"/>
      <c r="R139" s="75"/>
      <c r="S139" s="75"/>
      <c r="T139" s="76"/>
      <c r="AT139" s="16" t="s">
        <v>151</v>
      </c>
      <c r="AU139" s="16" t="s">
        <v>94</v>
      </c>
    </row>
    <row r="140" s="11" customFormat="1">
      <c r="B140" s="205"/>
      <c r="C140" s="206"/>
      <c r="D140" s="207" t="s">
        <v>145</v>
      </c>
      <c r="E140" s="208" t="s">
        <v>1</v>
      </c>
      <c r="F140" s="209" t="s">
        <v>1453</v>
      </c>
      <c r="G140" s="206"/>
      <c r="H140" s="210">
        <v>12</v>
      </c>
      <c r="I140" s="206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145</v>
      </c>
      <c r="AU140" s="215" t="s">
        <v>94</v>
      </c>
      <c r="AV140" s="11" t="s">
        <v>94</v>
      </c>
      <c r="AW140" s="11" t="s">
        <v>35</v>
      </c>
      <c r="AX140" s="11" t="s">
        <v>82</v>
      </c>
      <c r="AY140" s="215" t="s">
        <v>136</v>
      </c>
    </row>
    <row r="141" s="1" customFormat="1" ht="16.5" customHeight="1">
      <c r="B141" s="34"/>
      <c r="C141" s="245" t="s">
        <v>326</v>
      </c>
      <c r="D141" s="245" t="s">
        <v>440</v>
      </c>
      <c r="E141" s="246" t="s">
        <v>1454</v>
      </c>
      <c r="F141" s="247" t="s">
        <v>1455</v>
      </c>
      <c r="G141" s="248" t="s">
        <v>201</v>
      </c>
      <c r="H141" s="249">
        <v>12</v>
      </c>
      <c r="I141" s="250">
        <v>0</v>
      </c>
      <c r="J141" s="250">
        <f>ROUND(I141*H141,2)</f>
        <v>0</v>
      </c>
      <c r="K141" s="247" t="s">
        <v>142</v>
      </c>
      <c r="L141" s="251"/>
      <c r="M141" s="252" t="s">
        <v>1</v>
      </c>
      <c r="N141" s="253" t="s">
        <v>45</v>
      </c>
      <c r="O141" s="202">
        <v>0</v>
      </c>
      <c r="P141" s="202">
        <f>O141*H141</f>
        <v>0</v>
      </c>
      <c r="Q141" s="202">
        <v>0.71699999999999997</v>
      </c>
      <c r="R141" s="202">
        <f>Q141*H141</f>
        <v>8.6039999999999992</v>
      </c>
      <c r="S141" s="202">
        <v>0</v>
      </c>
      <c r="T141" s="203">
        <f>S141*H141</f>
        <v>0</v>
      </c>
      <c r="AR141" s="16" t="s">
        <v>187</v>
      </c>
      <c r="AT141" s="16" t="s">
        <v>440</v>
      </c>
      <c r="AU141" s="16" t="s">
        <v>94</v>
      </c>
      <c r="AY141" s="16" t="s">
        <v>136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82</v>
      </c>
      <c r="BK141" s="204">
        <f>ROUND(I141*H141,2)</f>
        <v>0</v>
      </c>
      <c r="BL141" s="16" t="s">
        <v>143</v>
      </c>
      <c r="BM141" s="16" t="s">
        <v>1456</v>
      </c>
    </row>
    <row r="142" s="1" customFormat="1">
      <c r="B142" s="34"/>
      <c r="C142" s="35"/>
      <c r="D142" s="207" t="s">
        <v>151</v>
      </c>
      <c r="E142" s="35"/>
      <c r="F142" s="216" t="s">
        <v>1457</v>
      </c>
      <c r="G142" s="35"/>
      <c r="H142" s="35"/>
      <c r="I142" s="35"/>
      <c r="J142" s="35"/>
      <c r="K142" s="35"/>
      <c r="L142" s="36"/>
      <c r="M142" s="217"/>
      <c r="N142" s="75"/>
      <c r="O142" s="75"/>
      <c r="P142" s="75"/>
      <c r="Q142" s="75"/>
      <c r="R142" s="75"/>
      <c r="S142" s="75"/>
      <c r="T142" s="76"/>
      <c r="AT142" s="16" t="s">
        <v>151</v>
      </c>
      <c r="AU142" s="16" t="s">
        <v>94</v>
      </c>
    </row>
    <row r="143" s="11" customFormat="1">
      <c r="B143" s="205"/>
      <c r="C143" s="206"/>
      <c r="D143" s="207" t="s">
        <v>145</v>
      </c>
      <c r="E143" s="208" t="s">
        <v>1</v>
      </c>
      <c r="F143" s="209" t="s">
        <v>1458</v>
      </c>
      <c r="G143" s="206"/>
      <c r="H143" s="210">
        <v>12</v>
      </c>
      <c r="I143" s="206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145</v>
      </c>
      <c r="AU143" s="215" t="s">
        <v>94</v>
      </c>
      <c r="AV143" s="11" t="s">
        <v>94</v>
      </c>
      <c r="AW143" s="11" t="s">
        <v>35</v>
      </c>
      <c r="AX143" s="11" t="s">
        <v>82</v>
      </c>
      <c r="AY143" s="215" t="s">
        <v>136</v>
      </c>
    </row>
    <row r="144" s="1" customFormat="1" ht="16.5" customHeight="1">
      <c r="B144" s="34"/>
      <c r="C144" s="195" t="s">
        <v>428</v>
      </c>
      <c r="D144" s="195" t="s">
        <v>138</v>
      </c>
      <c r="E144" s="196" t="s">
        <v>1459</v>
      </c>
      <c r="F144" s="197" t="s">
        <v>1460</v>
      </c>
      <c r="G144" s="198" t="s">
        <v>201</v>
      </c>
      <c r="H144" s="199">
        <v>12</v>
      </c>
      <c r="I144" s="200">
        <v>0</v>
      </c>
      <c r="J144" s="200">
        <f>ROUND(I144*H144,2)</f>
        <v>0</v>
      </c>
      <c r="K144" s="197" t="s">
        <v>142</v>
      </c>
      <c r="L144" s="36"/>
      <c r="M144" s="73" t="s">
        <v>1</v>
      </c>
      <c r="N144" s="201" t="s">
        <v>45</v>
      </c>
      <c r="O144" s="202">
        <v>0</v>
      </c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AR144" s="16" t="s">
        <v>143</v>
      </c>
      <c r="AT144" s="16" t="s">
        <v>138</v>
      </c>
      <c r="AU144" s="16" t="s">
        <v>94</v>
      </c>
      <c r="AY144" s="16" t="s">
        <v>136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82</v>
      </c>
      <c r="BK144" s="204">
        <f>ROUND(I144*H144,2)</f>
        <v>0</v>
      </c>
      <c r="BL144" s="16" t="s">
        <v>143</v>
      </c>
      <c r="BM144" s="16" t="s">
        <v>1461</v>
      </c>
    </row>
    <row r="145" s="1" customFormat="1">
      <c r="B145" s="34"/>
      <c r="C145" s="35"/>
      <c r="D145" s="207" t="s">
        <v>151</v>
      </c>
      <c r="E145" s="35"/>
      <c r="F145" s="216" t="s">
        <v>1462</v>
      </c>
      <c r="G145" s="35"/>
      <c r="H145" s="35"/>
      <c r="I145" s="35"/>
      <c r="J145" s="35"/>
      <c r="K145" s="35"/>
      <c r="L145" s="36"/>
      <c r="M145" s="217"/>
      <c r="N145" s="75"/>
      <c r="O145" s="75"/>
      <c r="P145" s="75"/>
      <c r="Q145" s="75"/>
      <c r="R145" s="75"/>
      <c r="S145" s="75"/>
      <c r="T145" s="76"/>
      <c r="AT145" s="16" t="s">
        <v>151</v>
      </c>
      <c r="AU145" s="16" t="s">
        <v>94</v>
      </c>
    </row>
    <row r="146" s="1" customFormat="1" ht="16.5" customHeight="1">
      <c r="B146" s="34"/>
      <c r="C146" s="195" t="s">
        <v>432</v>
      </c>
      <c r="D146" s="195" t="s">
        <v>138</v>
      </c>
      <c r="E146" s="196" t="s">
        <v>1463</v>
      </c>
      <c r="F146" s="197" t="s">
        <v>1464</v>
      </c>
      <c r="G146" s="198" t="s">
        <v>201</v>
      </c>
      <c r="H146" s="199">
        <v>12</v>
      </c>
      <c r="I146" s="200">
        <v>0</v>
      </c>
      <c r="J146" s="200">
        <f>ROUND(I146*H146,2)</f>
        <v>0</v>
      </c>
      <c r="K146" s="197" t="s">
        <v>142</v>
      </c>
      <c r="L146" s="36"/>
      <c r="M146" s="73" t="s">
        <v>1</v>
      </c>
      <c r="N146" s="201" t="s">
        <v>45</v>
      </c>
      <c r="O146" s="202">
        <v>0</v>
      </c>
      <c r="P146" s="202">
        <f>O146*H146</f>
        <v>0</v>
      </c>
      <c r="Q146" s="202">
        <v>0.053870000000000001</v>
      </c>
      <c r="R146" s="202">
        <f>Q146*H146</f>
        <v>0.64644000000000001</v>
      </c>
      <c r="S146" s="202">
        <v>0</v>
      </c>
      <c r="T146" s="203">
        <f>S146*H146</f>
        <v>0</v>
      </c>
      <c r="AR146" s="16" t="s">
        <v>143</v>
      </c>
      <c r="AT146" s="16" t="s">
        <v>138</v>
      </c>
      <c r="AU146" s="16" t="s">
        <v>94</v>
      </c>
      <c r="AY146" s="16" t="s">
        <v>136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82</v>
      </c>
      <c r="BK146" s="204">
        <f>ROUND(I146*H146,2)</f>
        <v>0</v>
      </c>
      <c r="BL146" s="16" t="s">
        <v>143</v>
      </c>
      <c r="BM146" s="16" t="s">
        <v>1465</v>
      </c>
    </row>
    <row r="147" s="11" customFormat="1">
      <c r="B147" s="205"/>
      <c r="C147" s="206"/>
      <c r="D147" s="207" t="s">
        <v>145</v>
      </c>
      <c r="E147" s="208" t="s">
        <v>1</v>
      </c>
      <c r="F147" s="209" t="s">
        <v>1466</v>
      </c>
      <c r="G147" s="206"/>
      <c r="H147" s="210">
        <v>12</v>
      </c>
      <c r="I147" s="206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145</v>
      </c>
      <c r="AU147" s="215" t="s">
        <v>94</v>
      </c>
      <c r="AV147" s="11" t="s">
        <v>94</v>
      </c>
      <c r="AW147" s="11" t="s">
        <v>35</v>
      </c>
      <c r="AX147" s="11" t="s">
        <v>82</v>
      </c>
      <c r="AY147" s="215" t="s">
        <v>136</v>
      </c>
    </row>
    <row r="148" s="1" customFormat="1" ht="16.5" customHeight="1">
      <c r="B148" s="34"/>
      <c r="C148" s="245" t="s">
        <v>439</v>
      </c>
      <c r="D148" s="245" t="s">
        <v>440</v>
      </c>
      <c r="E148" s="246" t="s">
        <v>1467</v>
      </c>
      <c r="F148" s="247" t="s">
        <v>1468</v>
      </c>
      <c r="G148" s="248" t="s">
        <v>201</v>
      </c>
      <c r="H148" s="249">
        <v>12</v>
      </c>
      <c r="I148" s="250">
        <v>0</v>
      </c>
      <c r="J148" s="250">
        <f>ROUND(I148*H148,2)</f>
        <v>0</v>
      </c>
      <c r="K148" s="247" t="s">
        <v>142</v>
      </c>
      <c r="L148" s="251"/>
      <c r="M148" s="252" t="s">
        <v>1</v>
      </c>
      <c r="N148" s="253" t="s">
        <v>45</v>
      </c>
      <c r="O148" s="202">
        <v>0</v>
      </c>
      <c r="P148" s="202">
        <f>O148*H148</f>
        <v>0</v>
      </c>
      <c r="Q148" s="202">
        <v>2.1150000000000002</v>
      </c>
      <c r="R148" s="202">
        <f>Q148*H148</f>
        <v>25.380000000000003</v>
      </c>
      <c r="S148" s="202">
        <v>0</v>
      </c>
      <c r="T148" s="203">
        <f>S148*H148</f>
        <v>0</v>
      </c>
      <c r="AR148" s="16" t="s">
        <v>187</v>
      </c>
      <c r="AT148" s="16" t="s">
        <v>440</v>
      </c>
      <c r="AU148" s="16" t="s">
        <v>94</v>
      </c>
      <c r="AY148" s="16" t="s">
        <v>136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82</v>
      </c>
      <c r="BK148" s="204">
        <f>ROUND(I148*H148,2)</f>
        <v>0</v>
      </c>
      <c r="BL148" s="16" t="s">
        <v>143</v>
      </c>
      <c r="BM148" s="16" t="s">
        <v>1469</v>
      </c>
    </row>
    <row r="149" s="10" customFormat="1" ht="22.8" customHeight="1">
      <c r="B149" s="180"/>
      <c r="C149" s="181"/>
      <c r="D149" s="182" t="s">
        <v>73</v>
      </c>
      <c r="E149" s="193" t="s">
        <v>154</v>
      </c>
      <c r="F149" s="193" t="s">
        <v>642</v>
      </c>
      <c r="G149" s="181"/>
      <c r="H149" s="181"/>
      <c r="I149" s="181"/>
      <c r="J149" s="194">
        <f>BK149</f>
        <v>0</v>
      </c>
      <c r="K149" s="181"/>
      <c r="L149" s="185"/>
      <c r="M149" s="186"/>
      <c r="N149" s="187"/>
      <c r="O149" s="187"/>
      <c r="P149" s="188">
        <f>SUM(P150:P154)</f>
        <v>0</v>
      </c>
      <c r="Q149" s="187"/>
      <c r="R149" s="188">
        <f>SUM(R150:R154)</f>
        <v>1.6711199999999999</v>
      </c>
      <c r="S149" s="187"/>
      <c r="T149" s="189">
        <f>SUM(T150:T154)</f>
        <v>0</v>
      </c>
      <c r="AR149" s="190" t="s">
        <v>82</v>
      </c>
      <c r="AT149" s="191" t="s">
        <v>73</v>
      </c>
      <c r="AU149" s="191" t="s">
        <v>82</v>
      </c>
      <c r="AY149" s="190" t="s">
        <v>136</v>
      </c>
      <c r="BK149" s="192">
        <f>SUM(BK150:BK154)</f>
        <v>0</v>
      </c>
    </row>
    <row r="150" s="1" customFormat="1" ht="16.5" customHeight="1">
      <c r="B150" s="34"/>
      <c r="C150" s="195" t="s">
        <v>7</v>
      </c>
      <c r="D150" s="195" t="s">
        <v>138</v>
      </c>
      <c r="E150" s="196" t="s">
        <v>1470</v>
      </c>
      <c r="F150" s="197" t="s">
        <v>1471</v>
      </c>
      <c r="G150" s="198" t="s">
        <v>182</v>
      </c>
      <c r="H150" s="199">
        <v>88</v>
      </c>
      <c r="I150" s="200">
        <v>0</v>
      </c>
      <c r="J150" s="200">
        <f>ROUND(I150*H150,2)</f>
        <v>0</v>
      </c>
      <c r="K150" s="197" t="s">
        <v>142</v>
      </c>
      <c r="L150" s="36"/>
      <c r="M150" s="73" t="s">
        <v>1</v>
      </c>
      <c r="N150" s="201" t="s">
        <v>45</v>
      </c>
      <c r="O150" s="202">
        <v>0</v>
      </c>
      <c r="P150" s="202">
        <f>O150*H150</f>
        <v>0</v>
      </c>
      <c r="Q150" s="202">
        <v>0.018839999999999999</v>
      </c>
      <c r="R150" s="202">
        <f>Q150*H150</f>
        <v>1.6579199999999998</v>
      </c>
      <c r="S150" s="202">
        <v>0</v>
      </c>
      <c r="T150" s="203">
        <f>S150*H150</f>
        <v>0</v>
      </c>
      <c r="AR150" s="16" t="s">
        <v>143</v>
      </c>
      <c r="AT150" s="16" t="s">
        <v>138</v>
      </c>
      <c r="AU150" s="16" t="s">
        <v>94</v>
      </c>
      <c r="AY150" s="16" t="s">
        <v>136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82</v>
      </c>
      <c r="BK150" s="204">
        <f>ROUND(I150*H150,2)</f>
        <v>0</v>
      </c>
      <c r="BL150" s="16" t="s">
        <v>143</v>
      </c>
      <c r="BM150" s="16" t="s">
        <v>1472</v>
      </c>
    </row>
    <row r="151" s="11" customFormat="1">
      <c r="B151" s="205"/>
      <c r="C151" s="206"/>
      <c r="D151" s="207" t="s">
        <v>145</v>
      </c>
      <c r="E151" s="208" t="s">
        <v>1</v>
      </c>
      <c r="F151" s="209" t="s">
        <v>1473</v>
      </c>
      <c r="G151" s="206"/>
      <c r="H151" s="210">
        <v>88</v>
      </c>
      <c r="I151" s="206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145</v>
      </c>
      <c r="AU151" s="215" t="s">
        <v>94</v>
      </c>
      <c r="AV151" s="11" t="s">
        <v>94</v>
      </c>
      <c r="AW151" s="11" t="s">
        <v>35</v>
      </c>
      <c r="AX151" s="11" t="s">
        <v>82</v>
      </c>
      <c r="AY151" s="215" t="s">
        <v>136</v>
      </c>
    </row>
    <row r="152" s="1" customFormat="1" ht="16.5" customHeight="1">
      <c r="B152" s="34"/>
      <c r="C152" s="195" t="s">
        <v>449</v>
      </c>
      <c r="D152" s="195" t="s">
        <v>138</v>
      </c>
      <c r="E152" s="196" t="s">
        <v>1474</v>
      </c>
      <c r="F152" s="197" t="s">
        <v>1475</v>
      </c>
      <c r="G152" s="198" t="s">
        <v>182</v>
      </c>
      <c r="H152" s="199">
        <v>88</v>
      </c>
      <c r="I152" s="200">
        <v>0</v>
      </c>
      <c r="J152" s="200">
        <f>ROUND(I152*H152,2)</f>
        <v>0</v>
      </c>
      <c r="K152" s="197" t="s">
        <v>142</v>
      </c>
      <c r="L152" s="36"/>
      <c r="M152" s="73" t="s">
        <v>1</v>
      </c>
      <c r="N152" s="201" t="s">
        <v>45</v>
      </c>
      <c r="O152" s="202">
        <v>0</v>
      </c>
      <c r="P152" s="202">
        <f>O152*H152</f>
        <v>0</v>
      </c>
      <c r="Q152" s="202">
        <v>0.00014999999999999999</v>
      </c>
      <c r="R152" s="202">
        <f>Q152*H152</f>
        <v>0.013199999999999998</v>
      </c>
      <c r="S152" s="202">
        <v>0</v>
      </c>
      <c r="T152" s="203">
        <f>S152*H152</f>
        <v>0</v>
      </c>
      <c r="AR152" s="16" t="s">
        <v>143</v>
      </c>
      <c r="AT152" s="16" t="s">
        <v>138</v>
      </c>
      <c r="AU152" s="16" t="s">
        <v>94</v>
      </c>
      <c r="AY152" s="16" t="s">
        <v>136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82</v>
      </c>
      <c r="BK152" s="204">
        <f>ROUND(I152*H152,2)</f>
        <v>0</v>
      </c>
      <c r="BL152" s="16" t="s">
        <v>143</v>
      </c>
      <c r="BM152" s="16" t="s">
        <v>1476</v>
      </c>
    </row>
    <row r="153" s="1" customFormat="1" ht="16.5" customHeight="1">
      <c r="B153" s="34"/>
      <c r="C153" s="195" t="s">
        <v>453</v>
      </c>
      <c r="D153" s="195" t="s">
        <v>138</v>
      </c>
      <c r="E153" s="196" t="s">
        <v>1477</v>
      </c>
      <c r="F153" s="197" t="s">
        <v>1478</v>
      </c>
      <c r="G153" s="198" t="s">
        <v>182</v>
      </c>
      <c r="H153" s="199">
        <v>88</v>
      </c>
      <c r="I153" s="200">
        <v>0</v>
      </c>
      <c r="J153" s="200">
        <f>ROUND(I153*H153,2)</f>
        <v>0</v>
      </c>
      <c r="K153" s="197" t="s">
        <v>142</v>
      </c>
      <c r="L153" s="36"/>
      <c r="M153" s="73" t="s">
        <v>1</v>
      </c>
      <c r="N153" s="201" t="s">
        <v>45</v>
      </c>
      <c r="O153" s="202">
        <v>0</v>
      </c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AR153" s="16" t="s">
        <v>143</v>
      </c>
      <c r="AT153" s="16" t="s">
        <v>138</v>
      </c>
      <c r="AU153" s="16" t="s">
        <v>94</v>
      </c>
      <c r="AY153" s="16" t="s">
        <v>136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82</v>
      </c>
      <c r="BK153" s="204">
        <f>ROUND(I153*H153,2)</f>
        <v>0</v>
      </c>
      <c r="BL153" s="16" t="s">
        <v>143</v>
      </c>
      <c r="BM153" s="16" t="s">
        <v>1479</v>
      </c>
    </row>
    <row r="154" s="1" customFormat="1" ht="16.5" customHeight="1">
      <c r="B154" s="34"/>
      <c r="C154" s="195" t="s">
        <v>457</v>
      </c>
      <c r="D154" s="195" t="s">
        <v>138</v>
      </c>
      <c r="E154" s="196" t="s">
        <v>1480</v>
      </c>
      <c r="F154" s="197" t="s">
        <v>1481</v>
      </c>
      <c r="G154" s="198" t="s">
        <v>174</v>
      </c>
      <c r="H154" s="199">
        <v>2.5</v>
      </c>
      <c r="I154" s="200">
        <v>0</v>
      </c>
      <c r="J154" s="200">
        <f>ROUND(I154*H154,2)</f>
        <v>0</v>
      </c>
      <c r="K154" s="197" t="s">
        <v>142</v>
      </c>
      <c r="L154" s="36"/>
      <c r="M154" s="73" t="s">
        <v>1</v>
      </c>
      <c r="N154" s="201" t="s">
        <v>45</v>
      </c>
      <c r="O154" s="202">
        <v>0</v>
      </c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AR154" s="16" t="s">
        <v>143</v>
      </c>
      <c r="AT154" s="16" t="s">
        <v>138</v>
      </c>
      <c r="AU154" s="16" t="s">
        <v>94</v>
      </c>
      <c r="AY154" s="16" t="s">
        <v>136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82</v>
      </c>
      <c r="BK154" s="204">
        <f>ROUND(I154*H154,2)</f>
        <v>0</v>
      </c>
      <c r="BL154" s="16" t="s">
        <v>143</v>
      </c>
      <c r="BM154" s="16" t="s">
        <v>1482</v>
      </c>
    </row>
    <row r="155" s="10" customFormat="1" ht="22.8" customHeight="1">
      <c r="B155" s="180"/>
      <c r="C155" s="181"/>
      <c r="D155" s="182" t="s">
        <v>73</v>
      </c>
      <c r="E155" s="193" t="s">
        <v>143</v>
      </c>
      <c r="F155" s="193" t="s">
        <v>753</v>
      </c>
      <c r="G155" s="181"/>
      <c r="H155" s="181"/>
      <c r="I155" s="181"/>
      <c r="J155" s="194">
        <f>BK155</f>
        <v>0</v>
      </c>
      <c r="K155" s="181"/>
      <c r="L155" s="185"/>
      <c r="M155" s="186"/>
      <c r="N155" s="187"/>
      <c r="O155" s="187"/>
      <c r="P155" s="188">
        <f>SUM(P156:P169)</f>
        <v>0</v>
      </c>
      <c r="Q155" s="187"/>
      <c r="R155" s="188">
        <f>SUM(R156:R169)</f>
        <v>1.2703583799999998</v>
      </c>
      <c r="S155" s="187"/>
      <c r="T155" s="189">
        <f>SUM(T156:T169)</f>
        <v>0</v>
      </c>
      <c r="AR155" s="190" t="s">
        <v>82</v>
      </c>
      <c r="AT155" s="191" t="s">
        <v>73</v>
      </c>
      <c r="AU155" s="191" t="s">
        <v>82</v>
      </c>
      <c r="AY155" s="190" t="s">
        <v>136</v>
      </c>
      <c r="BK155" s="192">
        <f>SUM(BK156:BK169)</f>
        <v>0</v>
      </c>
    </row>
    <row r="156" s="1" customFormat="1" ht="16.5" customHeight="1">
      <c r="B156" s="34"/>
      <c r="C156" s="195" t="s">
        <v>462</v>
      </c>
      <c r="D156" s="195" t="s">
        <v>138</v>
      </c>
      <c r="E156" s="196" t="s">
        <v>1483</v>
      </c>
      <c r="F156" s="197" t="s">
        <v>1484</v>
      </c>
      <c r="G156" s="198" t="s">
        <v>157</v>
      </c>
      <c r="H156" s="199">
        <v>1.4290000000000001</v>
      </c>
      <c r="I156" s="200">
        <v>0</v>
      </c>
      <c r="J156" s="200">
        <f>ROUND(I156*H156,2)</f>
        <v>0</v>
      </c>
      <c r="K156" s="197" t="s">
        <v>142</v>
      </c>
      <c r="L156" s="36"/>
      <c r="M156" s="73" t="s">
        <v>1</v>
      </c>
      <c r="N156" s="201" t="s">
        <v>45</v>
      </c>
      <c r="O156" s="202">
        <v>0</v>
      </c>
      <c r="P156" s="202">
        <f>O156*H156</f>
        <v>0</v>
      </c>
      <c r="Q156" s="202">
        <v>0.75490000000000002</v>
      </c>
      <c r="R156" s="202">
        <f>Q156*H156</f>
        <v>1.0787521</v>
      </c>
      <c r="S156" s="202">
        <v>0</v>
      </c>
      <c r="T156" s="203">
        <f>S156*H156</f>
        <v>0</v>
      </c>
      <c r="AR156" s="16" t="s">
        <v>143</v>
      </c>
      <c r="AT156" s="16" t="s">
        <v>138</v>
      </c>
      <c r="AU156" s="16" t="s">
        <v>94</v>
      </c>
      <c r="AY156" s="16" t="s">
        <v>136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82</v>
      </c>
      <c r="BK156" s="204">
        <f>ROUND(I156*H156,2)</f>
        <v>0</v>
      </c>
      <c r="BL156" s="16" t="s">
        <v>143</v>
      </c>
      <c r="BM156" s="16" t="s">
        <v>1485</v>
      </c>
    </row>
    <row r="157" s="11" customFormat="1">
      <c r="B157" s="205"/>
      <c r="C157" s="206"/>
      <c r="D157" s="207" t="s">
        <v>145</v>
      </c>
      <c r="E157" s="208" t="s">
        <v>1</v>
      </c>
      <c r="F157" s="209" t="s">
        <v>1486</v>
      </c>
      <c r="G157" s="206"/>
      <c r="H157" s="210">
        <v>1.4290000000000001</v>
      </c>
      <c r="I157" s="206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145</v>
      </c>
      <c r="AU157" s="215" t="s">
        <v>94</v>
      </c>
      <c r="AV157" s="11" t="s">
        <v>94</v>
      </c>
      <c r="AW157" s="11" t="s">
        <v>35</v>
      </c>
      <c r="AX157" s="11" t="s">
        <v>82</v>
      </c>
      <c r="AY157" s="215" t="s">
        <v>136</v>
      </c>
    </row>
    <row r="158" s="1" customFormat="1" ht="16.5" customHeight="1">
      <c r="B158" s="34"/>
      <c r="C158" s="195" t="s">
        <v>464</v>
      </c>
      <c r="D158" s="195" t="s">
        <v>138</v>
      </c>
      <c r="E158" s="196" t="s">
        <v>1487</v>
      </c>
      <c r="F158" s="197" t="s">
        <v>1488</v>
      </c>
      <c r="G158" s="198" t="s">
        <v>157</v>
      </c>
      <c r="H158" s="199">
        <v>0.029999999999999999</v>
      </c>
      <c r="I158" s="200">
        <v>0</v>
      </c>
      <c r="J158" s="200">
        <f>ROUND(I158*H158,2)</f>
        <v>0</v>
      </c>
      <c r="K158" s="197" t="s">
        <v>142</v>
      </c>
      <c r="L158" s="36"/>
      <c r="M158" s="73" t="s">
        <v>1</v>
      </c>
      <c r="N158" s="201" t="s">
        <v>45</v>
      </c>
      <c r="O158" s="202">
        <v>0</v>
      </c>
      <c r="P158" s="202">
        <f>O158*H158</f>
        <v>0</v>
      </c>
      <c r="Q158" s="202">
        <v>0.62473999999999996</v>
      </c>
      <c r="R158" s="202">
        <f>Q158*H158</f>
        <v>0.018742199999999997</v>
      </c>
      <c r="S158" s="202">
        <v>0</v>
      </c>
      <c r="T158" s="203">
        <f>S158*H158</f>
        <v>0</v>
      </c>
      <c r="AR158" s="16" t="s">
        <v>143</v>
      </c>
      <c r="AT158" s="16" t="s">
        <v>138</v>
      </c>
      <c r="AU158" s="16" t="s">
        <v>94</v>
      </c>
      <c r="AY158" s="16" t="s">
        <v>136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82</v>
      </c>
      <c r="BK158" s="204">
        <f>ROUND(I158*H158,2)</f>
        <v>0</v>
      </c>
      <c r="BL158" s="16" t="s">
        <v>143</v>
      </c>
      <c r="BM158" s="16" t="s">
        <v>1489</v>
      </c>
    </row>
    <row r="159" s="1" customFormat="1">
      <c r="B159" s="34"/>
      <c r="C159" s="35"/>
      <c r="D159" s="207" t="s">
        <v>151</v>
      </c>
      <c r="E159" s="35"/>
      <c r="F159" s="216" t="s">
        <v>1490</v>
      </c>
      <c r="G159" s="35"/>
      <c r="H159" s="35"/>
      <c r="I159" s="35"/>
      <c r="J159" s="35"/>
      <c r="K159" s="35"/>
      <c r="L159" s="36"/>
      <c r="M159" s="217"/>
      <c r="N159" s="75"/>
      <c r="O159" s="75"/>
      <c r="P159" s="75"/>
      <c r="Q159" s="75"/>
      <c r="R159" s="75"/>
      <c r="S159" s="75"/>
      <c r="T159" s="76"/>
      <c r="AT159" s="16" t="s">
        <v>151</v>
      </c>
      <c r="AU159" s="16" t="s">
        <v>94</v>
      </c>
    </row>
    <row r="160" s="11" customFormat="1">
      <c r="B160" s="205"/>
      <c r="C160" s="206"/>
      <c r="D160" s="207" t="s">
        <v>145</v>
      </c>
      <c r="E160" s="208" t="s">
        <v>1</v>
      </c>
      <c r="F160" s="209" t="s">
        <v>1491</v>
      </c>
      <c r="G160" s="206"/>
      <c r="H160" s="210">
        <v>0.029999999999999999</v>
      </c>
      <c r="I160" s="206"/>
      <c r="J160" s="206"/>
      <c r="K160" s="206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145</v>
      </c>
      <c r="AU160" s="215" t="s">
        <v>94</v>
      </c>
      <c r="AV160" s="11" t="s">
        <v>94</v>
      </c>
      <c r="AW160" s="11" t="s">
        <v>35</v>
      </c>
      <c r="AX160" s="11" t="s">
        <v>82</v>
      </c>
      <c r="AY160" s="215" t="s">
        <v>136</v>
      </c>
    </row>
    <row r="161" s="1" customFormat="1" ht="16.5" customHeight="1">
      <c r="B161" s="34"/>
      <c r="C161" s="195" t="s">
        <v>475</v>
      </c>
      <c r="D161" s="195" t="s">
        <v>138</v>
      </c>
      <c r="E161" s="196" t="s">
        <v>1492</v>
      </c>
      <c r="F161" s="197" t="s">
        <v>1493</v>
      </c>
      <c r="G161" s="198" t="s">
        <v>157</v>
      </c>
      <c r="H161" s="199">
        <v>0.064000000000000001</v>
      </c>
      <c r="I161" s="200">
        <v>0</v>
      </c>
      <c r="J161" s="200">
        <f>ROUND(I161*H161,2)</f>
        <v>0</v>
      </c>
      <c r="K161" s="197" t="s">
        <v>142</v>
      </c>
      <c r="L161" s="36"/>
      <c r="M161" s="73" t="s">
        <v>1</v>
      </c>
      <c r="N161" s="201" t="s">
        <v>45</v>
      </c>
      <c r="O161" s="202">
        <v>0</v>
      </c>
      <c r="P161" s="202">
        <f>O161*H161</f>
        <v>0</v>
      </c>
      <c r="Q161" s="202">
        <v>0.63431000000000004</v>
      </c>
      <c r="R161" s="202">
        <f>Q161*H161</f>
        <v>0.040595840000000001</v>
      </c>
      <c r="S161" s="202">
        <v>0</v>
      </c>
      <c r="T161" s="203">
        <f>S161*H161</f>
        <v>0</v>
      </c>
      <c r="AR161" s="16" t="s">
        <v>143</v>
      </c>
      <c r="AT161" s="16" t="s">
        <v>138</v>
      </c>
      <c r="AU161" s="16" t="s">
        <v>94</v>
      </c>
      <c r="AY161" s="16" t="s">
        <v>136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82</v>
      </c>
      <c r="BK161" s="204">
        <f>ROUND(I161*H161,2)</f>
        <v>0</v>
      </c>
      <c r="BL161" s="16" t="s">
        <v>143</v>
      </c>
      <c r="BM161" s="16" t="s">
        <v>1494</v>
      </c>
    </row>
    <row r="162" s="1" customFormat="1">
      <c r="B162" s="34"/>
      <c r="C162" s="35"/>
      <c r="D162" s="207" t="s">
        <v>151</v>
      </c>
      <c r="E162" s="35"/>
      <c r="F162" s="216" t="s">
        <v>1495</v>
      </c>
      <c r="G162" s="35"/>
      <c r="H162" s="35"/>
      <c r="I162" s="35"/>
      <c r="J162" s="35"/>
      <c r="K162" s="35"/>
      <c r="L162" s="36"/>
      <c r="M162" s="217"/>
      <c r="N162" s="75"/>
      <c r="O162" s="75"/>
      <c r="P162" s="75"/>
      <c r="Q162" s="75"/>
      <c r="R162" s="75"/>
      <c r="S162" s="75"/>
      <c r="T162" s="76"/>
      <c r="AT162" s="16" t="s">
        <v>151</v>
      </c>
      <c r="AU162" s="16" t="s">
        <v>94</v>
      </c>
    </row>
    <row r="163" s="11" customFormat="1">
      <c r="B163" s="205"/>
      <c r="C163" s="206"/>
      <c r="D163" s="207" t="s">
        <v>145</v>
      </c>
      <c r="E163" s="208" t="s">
        <v>1</v>
      </c>
      <c r="F163" s="209" t="s">
        <v>1496</v>
      </c>
      <c r="G163" s="206"/>
      <c r="H163" s="210">
        <v>0.064000000000000001</v>
      </c>
      <c r="I163" s="206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145</v>
      </c>
      <c r="AU163" s="215" t="s">
        <v>94</v>
      </c>
      <c r="AV163" s="11" t="s">
        <v>94</v>
      </c>
      <c r="AW163" s="11" t="s">
        <v>35</v>
      </c>
      <c r="AX163" s="11" t="s">
        <v>82</v>
      </c>
      <c r="AY163" s="215" t="s">
        <v>136</v>
      </c>
    </row>
    <row r="164" s="1" customFormat="1" ht="16.5" customHeight="1">
      <c r="B164" s="34"/>
      <c r="C164" s="195" t="s">
        <v>480</v>
      </c>
      <c r="D164" s="195" t="s">
        <v>138</v>
      </c>
      <c r="E164" s="196" t="s">
        <v>1497</v>
      </c>
      <c r="F164" s="197" t="s">
        <v>1498</v>
      </c>
      <c r="G164" s="198" t="s">
        <v>157</v>
      </c>
      <c r="H164" s="199">
        <v>1.4290000000000001</v>
      </c>
      <c r="I164" s="200">
        <v>0</v>
      </c>
      <c r="J164" s="200">
        <f>ROUND(I164*H164,2)</f>
        <v>0</v>
      </c>
      <c r="K164" s="197" t="s">
        <v>142</v>
      </c>
      <c r="L164" s="36"/>
      <c r="M164" s="73" t="s">
        <v>1</v>
      </c>
      <c r="N164" s="201" t="s">
        <v>45</v>
      </c>
      <c r="O164" s="202">
        <v>0</v>
      </c>
      <c r="P164" s="202">
        <f>O164*H164</f>
        <v>0</v>
      </c>
      <c r="Q164" s="202">
        <v>0.092560000000000003</v>
      </c>
      <c r="R164" s="202">
        <f>Q164*H164</f>
        <v>0.13226824000000001</v>
      </c>
      <c r="S164" s="202">
        <v>0</v>
      </c>
      <c r="T164" s="203">
        <f>S164*H164</f>
        <v>0</v>
      </c>
      <c r="AR164" s="16" t="s">
        <v>143</v>
      </c>
      <c r="AT164" s="16" t="s">
        <v>138</v>
      </c>
      <c r="AU164" s="16" t="s">
        <v>94</v>
      </c>
      <c r="AY164" s="16" t="s">
        <v>136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82</v>
      </c>
      <c r="BK164" s="204">
        <f>ROUND(I164*H164,2)</f>
        <v>0</v>
      </c>
      <c r="BL164" s="16" t="s">
        <v>143</v>
      </c>
      <c r="BM164" s="16" t="s">
        <v>1499</v>
      </c>
    </row>
    <row r="165" s="11" customFormat="1">
      <c r="B165" s="205"/>
      <c r="C165" s="206"/>
      <c r="D165" s="207" t="s">
        <v>145</v>
      </c>
      <c r="E165" s="208" t="s">
        <v>1</v>
      </c>
      <c r="F165" s="209" t="s">
        <v>1500</v>
      </c>
      <c r="G165" s="206"/>
      <c r="H165" s="210">
        <v>0.71999999999999997</v>
      </c>
      <c r="I165" s="206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145</v>
      </c>
      <c r="AU165" s="215" t="s">
        <v>94</v>
      </c>
      <c r="AV165" s="11" t="s">
        <v>94</v>
      </c>
      <c r="AW165" s="11" t="s">
        <v>35</v>
      </c>
      <c r="AX165" s="11" t="s">
        <v>74</v>
      </c>
      <c r="AY165" s="215" t="s">
        <v>136</v>
      </c>
    </row>
    <row r="166" s="11" customFormat="1">
      <c r="B166" s="205"/>
      <c r="C166" s="206"/>
      <c r="D166" s="207" t="s">
        <v>145</v>
      </c>
      <c r="E166" s="208" t="s">
        <v>1</v>
      </c>
      <c r="F166" s="209" t="s">
        <v>1501</v>
      </c>
      <c r="G166" s="206"/>
      <c r="H166" s="210">
        <v>0.45600000000000002</v>
      </c>
      <c r="I166" s="206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145</v>
      </c>
      <c r="AU166" s="215" t="s">
        <v>94</v>
      </c>
      <c r="AV166" s="11" t="s">
        <v>94</v>
      </c>
      <c r="AW166" s="11" t="s">
        <v>35</v>
      </c>
      <c r="AX166" s="11" t="s">
        <v>74</v>
      </c>
      <c r="AY166" s="215" t="s">
        <v>136</v>
      </c>
    </row>
    <row r="167" s="11" customFormat="1">
      <c r="B167" s="205"/>
      <c r="C167" s="206"/>
      <c r="D167" s="207" t="s">
        <v>145</v>
      </c>
      <c r="E167" s="208" t="s">
        <v>1</v>
      </c>
      <c r="F167" s="209" t="s">
        <v>1502</v>
      </c>
      <c r="G167" s="206"/>
      <c r="H167" s="210">
        <v>0.253</v>
      </c>
      <c r="I167" s="206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145</v>
      </c>
      <c r="AU167" s="215" t="s">
        <v>94</v>
      </c>
      <c r="AV167" s="11" t="s">
        <v>94</v>
      </c>
      <c r="AW167" s="11" t="s">
        <v>35</v>
      </c>
      <c r="AX167" s="11" t="s">
        <v>74</v>
      </c>
      <c r="AY167" s="215" t="s">
        <v>136</v>
      </c>
    </row>
    <row r="168" s="12" customFormat="1">
      <c r="B168" s="221"/>
      <c r="C168" s="222"/>
      <c r="D168" s="207" t="s">
        <v>145</v>
      </c>
      <c r="E168" s="223" t="s">
        <v>1</v>
      </c>
      <c r="F168" s="224" t="s">
        <v>214</v>
      </c>
      <c r="G168" s="222"/>
      <c r="H168" s="225">
        <v>1.4289999999999998</v>
      </c>
      <c r="I168" s="222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145</v>
      </c>
      <c r="AU168" s="230" t="s">
        <v>94</v>
      </c>
      <c r="AV168" s="12" t="s">
        <v>143</v>
      </c>
      <c r="AW168" s="12" t="s">
        <v>35</v>
      </c>
      <c r="AX168" s="12" t="s">
        <v>82</v>
      </c>
      <c r="AY168" s="230" t="s">
        <v>136</v>
      </c>
    </row>
    <row r="169" s="1" customFormat="1" ht="16.5" customHeight="1">
      <c r="B169" s="34"/>
      <c r="C169" s="195" t="s">
        <v>486</v>
      </c>
      <c r="D169" s="195" t="s">
        <v>138</v>
      </c>
      <c r="E169" s="196" t="s">
        <v>1503</v>
      </c>
      <c r="F169" s="197" t="s">
        <v>1504</v>
      </c>
      <c r="G169" s="198" t="s">
        <v>157</v>
      </c>
      <c r="H169" s="199">
        <v>1.4290000000000001</v>
      </c>
      <c r="I169" s="200">
        <v>0</v>
      </c>
      <c r="J169" s="200">
        <f>ROUND(I169*H169,2)</f>
        <v>0</v>
      </c>
      <c r="K169" s="197" t="s">
        <v>142</v>
      </c>
      <c r="L169" s="36"/>
      <c r="M169" s="73" t="s">
        <v>1</v>
      </c>
      <c r="N169" s="201" t="s">
        <v>45</v>
      </c>
      <c r="O169" s="202">
        <v>0</v>
      </c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AR169" s="16" t="s">
        <v>143</v>
      </c>
      <c r="AT169" s="16" t="s">
        <v>138</v>
      </c>
      <c r="AU169" s="16" t="s">
        <v>94</v>
      </c>
      <c r="AY169" s="16" t="s">
        <v>136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82</v>
      </c>
      <c r="BK169" s="204">
        <f>ROUND(I169*H169,2)</f>
        <v>0</v>
      </c>
      <c r="BL169" s="16" t="s">
        <v>143</v>
      </c>
      <c r="BM169" s="16" t="s">
        <v>1505</v>
      </c>
    </row>
    <row r="170" s="10" customFormat="1" ht="22.8" customHeight="1">
      <c r="B170" s="180"/>
      <c r="C170" s="181"/>
      <c r="D170" s="182" t="s">
        <v>73</v>
      </c>
      <c r="E170" s="193" t="s">
        <v>165</v>
      </c>
      <c r="F170" s="193" t="s">
        <v>257</v>
      </c>
      <c r="G170" s="181"/>
      <c r="H170" s="181"/>
      <c r="I170" s="181"/>
      <c r="J170" s="194">
        <f>BK170</f>
        <v>0</v>
      </c>
      <c r="K170" s="181"/>
      <c r="L170" s="185"/>
      <c r="M170" s="186"/>
      <c r="N170" s="187"/>
      <c r="O170" s="187"/>
      <c r="P170" s="188">
        <f>SUM(P171:P172)</f>
        <v>0</v>
      </c>
      <c r="Q170" s="187"/>
      <c r="R170" s="188">
        <f>SUM(R171:R172)</f>
        <v>0</v>
      </c>
      <c r="S170" s="187"/>
      <c r="T170" s="189">
        <f>SUM(T171:T172)</f>
        <v>0</v>
      </c>
      <c r="AR170" s="190" t="s">
        <v>82</v>
      </c>
      <c r="AT170" s="191" t="s">
        <v>73</v>
      </c>
      <c r="AU170" s="191" t="s">
        <v>82</v>
      </c>
      <c r="AY170" s="190" t="s">
        <v>136</v>
      </c>
      <c r="BK170" s="192">
        <f>SUM(BK171:BK172)</f>
        <v>0</v>
      </c>
    </row>
    <row r="171" s="1" customFormat="1" ht="16.5" customHeight="1">
      <c r="B171" s="34"/>
      <c r="C171" s="195" t="s">
        <v>492</v>
      </c>
      <c r="D171" s="195" t="s">
        <v>138</v>
      </c>
      <c r="E171" s="196" t="s">
        <v>845</v>
      </c>
      <c r="F171" s="197" t="s">
        <v>846</v>
      </c>
      <c r="G171" s="198" t="s">
        <v>149</v>
      </c>
      <c r="H171" s="199">
        <v>50.600000000000001</v>
      </c>
      <c r="I171" s="200">
        <v>0</v>
      </c>
      <c r="J171" s="200">
        <f>ROUND(I171*H171,2)</f>
        <v>0</v>
      </c>
      <c r="K171" s="197" t="s">
        <v>1506</v>
      </c>
      <c r="L171" s="36"/>
      <c r="M171" s="73" t="s">
        <v>1</v>
      </c>
      <c r="N171" s="201" t="s">
        <v>45</v>
      </c>
      <c r="O171" s="202">
        <v>0</v>
      </c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AR171" s="16" t="s">
        <v>143</v>
      </c>
      <c r="AT171" s="16" t="s">
        <v>138</v>
      </c>
      <c r="AU171" s="16" t="s">
        <v>94</v>
      </c>
      <c r="AY171" s="16" t="s">
        <v>136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82</v>
      </c>
      <c r="BK171" s="204">
        <f>ROUND(I171*H171,2)</f>
        <v>0</v>
      </c>
      <c r="BL171" s="16" t="s">
        <v>143</v>
      </c>
      <c r="BM171" s="16" t="s">
        <v>1507</v>
      </c>
    </row>
    <row r="172" s="1" customFormat="1">
      <c r="B172" s="34"/>
      <c r="C172" s="35"/>
      <c r="D172" s="207" t="s">
        <v>151</v>
      </c>
      <c r="E172" s="35"/>
      <c r="F172" s="216" t="s">
        <v>1508</v>
      </c>
      <c r="G172" s="35"/>
      <c r="H172" s="35"/>
      <c r="I172" s="35"/>
      <c r="J172" s="35"/>
      <c r="K172" s="35"/>
      <c r="L172" s="36"/>
      <c r="M172" s="217"/>
      <c r="N172" s="75"/>
      <c r="O172" s="75"/>
      <c r="P172" s="75"/>
      <c r="Q172" s="75"/>
      <c r="R172" s="75"/>
      <c r="S172" s="75"/>
      <c r="T172" s="76"/>
      <c r="AT172" s="16" t="s">
        <v>151</v>
      </c>
      <c r="AU172" s="16" t="s">
        <v>94</v>
      </c>
    </row>
    <row r="173" s="10" customFormat="1" ht="22.8" customHeight="1">
      <c r="B173" s="180"/>
      <c r="C173" s="181"/>
      <c r="D173" s="182" t="s">
        <v>73</v>
      </c>
      <c r="E173" s="193" t="s">
        <v>177</v>
      </c>
      <c r="F173" s="193" t="s">
        <v>178</v>
      </c>
      <c r="G173" s="181"/>
      <c r="H173" s="181"/>
      <c r="I173" s="181"/>
      <c r="J173" s="194">
        <f>BK173</f>
        <v>0</v>
      </c>
      <c r="K173" s="181"/>
      <c r="L173" s="185"/>
      <c r="M173" s="186"/>
      <c r="N173" s="187"/>
      <c r="O173" s="187"/>
      <c r="P173" s="188">
        <f>SUM(P174:P181)</f>
        <v>0</v>
      </c>
      <c r="Q173" s="187"/>
      <c r="R173" s="188">
        <f>SUM(R174:R181)</f>
        <v>0.0072136000000000006</v>
      </c>
      <c r="S173" s="187"/>
      <c r="T173" s="189">
        <f>SUM(T174:T181)</f>
        <v>0</v>
      </c>
      <c r="AR173" s="190" t="s">
        <v>82</v>
      </c>
      <c r="AT173" s="191" t="s">
        <v>73</v>
      </c>
      <c r="AU173" s="191" t="s">
        <v>82</v>
      </c>
      <c r="AY173" s="190" t="s">
        <v>136</v>
      </c>
      <c r="BK173" s="192">
        <f>SUM(BK174:BK181)</f>
        <v>0</v>
      </c>
    </row>
    <row r="174" s="1" customFormat="1" ht="16.5" customHeight="1">
      <c r="B174" s="34"/>
      <c r="C174" s="195" t="s">
        <v>497</v>
      </c>
      <c r="D174" s="195" t="s">
        <v>138</v>
      </c>
      <c r="E174" s="196" t="s">
        <v>1509</v>
      </c>
      <c r="F174" s="197" t="s">
        <v>1510</v>
      </c>
      <c r="G174" s="198" t="s">
        <v>174</v>
      </c>
      <c r="H174" s="199">
        <v>2.54</v>
      </c>
      <c r="I174" s="200">
        <v>0</v>
      </c>
      <c r="J174" s="200">
        <f>ROUND(I174*H174,2)</f>
        <v>0</v>
      </c>
      <c r="K174" s="197" t="s">
        <v>142</v>
      </c>
      <c r="L174" s="36"/>
      <c r="M174" s="73" t="s">
        <v>1</v>
      </c>
      <c r="N174" s="201" t="s">
        <v>45</v>
      </c>
      <c r="O174" s="202">
        <v>0</v>
      </c>
      <c r="P174" s="202">
        <f>O174*H174</f>
        <v>0</v>
      </c>
      <c r="Q174" s="202">
        <v>0.0028400000000000001</v>
      </c>
      <c r="R174" s="202">
        <f>Q174*H174</f>
        <v>0.0072136000000000006</v>
      </c>
      <c r="S174" s="202">
        <v>0</v>
      </c>
      <c r="T174" s="203">
        <f>S174*H174</f>
        <v>0</v>
      </c>
      <c r="AR174" s="16" t="s">
        <v>143</v>
      </c>
      <c r="AT174" s="16" t="s">
        <v>138</v>
      </c>
      <c r="AU174" s="16" t="s">
        <v>94</v>
      </c>
      <c r="AY174" s="16" t="s">
        <v>136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82</v>
      </c>
      <c r="BK174" s="204">
        <f>ROUND(I174*H174,2)</f>
        <v>0</v>
      </c>
      <c r="BL174" s="16" t="s">
        <v>143</v>
      </c>
      <c r="BM174" s="16" t="s">
        <v>1511</v>
      </c>
    </row>
    <row r="175" s="1" customFormat="1">
      <c r="B175" s="34"/>
      <c r="C175" s="35"/>
      <c r="D175" s="207" t="s">
        <v>151</v>
      </c>
      <c r="E175" s="35"/>
      <c r="F175" s="216" t="s">
        <v>1512</v>
      </c>
      <c r="G175" s="35"/>
      <c r="H175" s="35"/>
      <c r="I175" s="35"/>
      <c r="J175" s="35"/>
      <c r="K175" s="35"/>
      <c r="L175" s="36"/>
      <c r="M175" s="217"/>
      <c r="N175" s="75"/>
      <c r="O175" s="75"/>
      <c r="P175" s="75"/>
      <c r="Q175" s="75"/>
      <c r="R175" s="75"/>
      <c r="S175" s="75"/>
      <c r="T175" s="76"/>
      <c r="AT175" s="16" t="s">
        <v>151</v>
      </c>
      <c r="AU175" s="16" t="s">
        <v>94</v>
      </c>
    </row>
    <row r="176" s="11" customFormat="1">
      <c r="B176" s="205"/>
      <c r="C176" s="206"/>
      <c r="D176" s="207" t="s">
        <v>145</v>
      </c>
      <c r="E176" s="208" t="s">
        <v>1</v>
      </c>
      <c r="F176" s="209" t="s">
        <v>1513</v>
      </c>
      <c r="G176" s="206"/>
      <c r="H176" s="210">
        <v>2.54</v>
      </c>
      <c r="I176" s="206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145</v>
      </c>
      <c r="AU176" s="215" t="s">
        <v>94</v>
      </c>
      <c r="AV176" s="11" t="s">
        <v>94</v>
      </c>
      <c r="AW176" s="11" t="s">
        <v>35</v>
      </c>
      <c r="AX176" s="11" t="s">
        <v>82</v>
      </c>
      <c r="AY176" s="215" t="s">
        <v>136</v>
      </c>
    </row>
    <row r="177" s="1" customFormat="1" ht="16.5" customHeight="1">
      <c r="B177" s="34"/>
      <c r="C177" s="195" t="s">
        <v>500</v>
      </c>
      <c r="D177" s="195" t="s">
        <v>138</v>
      </c>
      <c r="E177" s="196" t="s">
        <v>1514</v>
      </c>
      <c r="F177" s="197" t="s">
        <v>1515</v>
      </c>
      <c r="G177" s="198" t="s">
        <v>149</v>
      </c>
      <c r="H177" s="199">
        <v>4.5</v>
      </c>
      <c r="I177" s="200">
        <v>0</v>
      </c>
      <c r="J177" s="200">
        <f>ROUND(I177*H177,2)</f>
        <v>0</v>
      </c>
      <c r="K177" s="197" t="s">
        <v>142</v>
      </c>
      <c r="L177" s="36"/>
      <c r="M177" s="73" t="s">
        <v>1</v>
      </c>
      <c r="N177" s="201" t="s">
        <v>45</v>
      </c>
      <c r="O177" s="202">
        <v>0</v>
      </c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AR177" s="16" t="s">
        <v>143</v>
      </c>
      <c r="AT177" s="16" t="s">
        <v>138</v>
      </c>
      <c r="AU177" s="16" t="s">
        <v>94</v>
      </c>
      <c r="AY177" s="16" t="s">
        <v>136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6" t="s">
        <v>82</v>
      </c>
      <c r="BK177" s="204">
        <f>ROUND(I177*H177,2)</f>
        <v>0</v>
      </c>
      <c r="BL177" s="16" t="s">
        <v>143</v>
      </c>
      <c r="BM177" s="16" t="s">
        <v>1516</v>
      </c>
    </row>
    <row r="178" s="1" customFormat="1">
      <c r="B178" s="34"/>
      <c r="C178" s="35"/>
      <c r="D178" s="207" t="s">
        <v>151</v>
      </c>
      <c r="E178" s="35"/>
      <c r="F178" s="216" t="s">
        <v>1517</v>
      </c>
      <c r="G178" s="35"/>
      <c r="H178" s="35"/>
      <c r="I178" s="35"/>
      <c r="J178" s="35"/>
      <c r="K178" s="35"/>
      <c r="L178" s="36"/>
      <c r="M178" s="217"/>
      <c r="N178" s="75"/>
      <c r="O178" s="75"/>
      <c r="P178" s="75"/>
      <c r="Q178" s="75"/>
      <c r="R178" s="75"/>
      <c r="S178" s="75"/>
      <c r="T178" s="76"/>
      <c r="AT178" s="16" t="s">
        <v>151</v>
      </c>
      <c r="AU178" s="16" t="s">
        <v>94</v>
      </c>
    </row>
    <row r="179" s="11" customFormat="1">
      <c r="B179" s="205"/>
      <c r="C179" s="206"/>
      <c r="D179" s="207" t="s">
        <v>145</v>
      </c>
      <c r="E179" s="208" t="s">
        <v>1</v>
      </c>
      <c r="F179" s="209" t="s">
        <v>1518</v>
      </c>
      <c r="G179" s="206"/>
      <c r="H179" s="210">
        <v>4.5</v>
      </c>
      <c r="I179" s="206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145</v>
      </c>
      <c r="AU179" s="215" t="s">
        <v>94</v>
      </c>
      <c r="AV179" s="11" t="s">
        <v>94</v>
      </c>
      <c r="AW179" s="11" t="s">
        <v>35</v>
      </c>
      <c r="AX179" s="11" t="s">
        <v>82</v>
      </c>
      <c r="AY179" s="215" t="s">
        <v>136</v>
      </c>
    </row>
    <row r="180" s="1" customFormat="1" ht="16.5" customHeight="1">
      <c r="B180" s="34"/>
      <c r="C180" s="195" t="s">
        <v>504</v>
      </c>
      <c r="D180" s="195" t="s">
        <v>138</v>
      </c>
      <c r="E180" s="196" t="s">
        <v>1519</v>
      </c>
      <c r="F180" s="197" t="s">
        <v>1520</v>
      </c>
      <c r="G180" s="198" t="s">
        <v>157</v>
      </c>
      <c r="H180" s="199">
        <v>0.029999999999999999</v>
      </c>
      <c r="I180" s="200">
        <v>0</v>
      </c>
      <c r="J180" s="200">
        <f>ROUND(I180*H180,2)</f>
        <v>0</v>
      </c>
      <c r="K180" s="197" t="s">
        <v>142</v>
      </c>
      <c r="L180" s="36"/>
      <c r="M180" s="73" t="s">
        <v>1</v>
      </c>
      <c r="N180" s="201" t="s">
        <v>45</v>
      </c>
      <c r="O180" s="202">
        <v>0</v>
      </c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AR180" s="16" t="s">
        <v>143</v>
      </c>
      <c r="AT180" s="16" t="s">
        <v>138</v>
      </c>
      <c r="AU180" s="16" t="s">
        <v>94</v>
      </c>
      <c r="AY180" s="16" t="s">
        <v>136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82</v>
      </c>
      <c r="BK180" s="204">
        <f>ROUND(I180*H180,2)</f>
        <v>0</v>
      </c>
      <c r="BL180" s="16" t="s">
        <v>143</v>
      </c>
      <c r="BM180" s="16" t="s">
        <v>1521</v>
      </c>
    </row>
    <row r="181" s="1" customFormat="1">
      <c r="B181" s="34"/>
      <c r="C181" s="35"/>
      <c r="D181" s="207" t="s">
        <v>151</v>
      </c>
      <c r="E181" s="35"/>
      <c r="F181" s="216" t="s">
        <v>1522</v>
      </c>
      <c r="G181" s="35"/>
      <c r="H181" s="35"/>
      <c r="I181" s="35"/>
      <c r="J181" s="35"/>
      <c r="K181" s="35"/>
      <c r="L181" s="36"/>
      <c r="M181" s="217"/>
      <c r="N181" s="75"/>
      <c r="O181" s="75"/>
      <c r="P181" s="75"/>
      <c r="Q181" s="75"/>
      <c r="R181" s="75"/>
      <c r="S181" s="75"/>
      <c r="T181" s="76"/>
      <c r="AT181" s="16" t="s">
        <v>151</v>
      </c>
      <c r="AU181" s="16" t="s">
        <v>94</v>
      </c>
    </row>
    <row r="182" s="10" customFormat="1" ht="22.8" customHeight="1">
      <c r="B182" s="180"/>
      <c r="C182" s="181"/>
      <c r="D182" s="182" t="s">
        <v>73</v>
      </c>
      <c r="E182" s="193" t="s">
        <v>185</v>
      </c>
      <c r="F182" s="193" t="s">
        <v>186</v>
      </c>
      <c r="G182" s="181"/>
      <c r="H182" s="181"/>
      <c r="I182" s="181"/>
      <c r="J182" s="194">
        <f>BK182</f>
        <v>0</v>
      </c>
      <c r="K182" s="181"/>
      <c r="L182" s="185"/>
      <c r="M182" s="186"/>
      <c r="N182" s="187"/>
      <c r="O182" s="187"/>
      <c r="P182" s="188">
        <f>SUM(P183:P188)</f>
        <v>0</v>
      </c>
      <c r="Q182" s="187"/>
      <c r="R182" s="188">
        <f>SUM(R183:R188)</f>
        <v>0</v>
      </c>
      <c r="S182" s="187"/>
      <c r="T182" s="189">
        <f>SUM(T183:T188)</f>
        <v>0</v>
      </c>
      <c r="AR182" s="190" t="s">
        <v>82</v>
      </c>
      <c r="AT182" s="191" t="s">
        <v>73</v>
      </c>
      <c r="AU182" s="191" t="s">
        <v>82</v>
      </c>
      <c r="AY182" s="190" t="s">
        <v>136</v>
      </c>
      <c r="BK182" s="192">
        <f>SUM(BK183:BK188)</f>
        <v>0</v>
      </c>
    </row>
    <row r="183" s="1" customFormat="1" ht="16.5" customHeight="1">
      <c r="B183" s="34"/>
      <c r="C183" s="195" t="s">
        <v>518</v>
      </c>
      <c r="D183" s="195" t="s">
        <v>138</v>
      </c>
      <c r="E183" s="196" t="s">
        <v>188</v>
      </c>
      <c r="F183" s="197" t="s">
        <v>189</v>
      </c>
      <c r="G183" s="198" t="s">
        <v>174</v>
      </c>
      <c r="H183" s="199">
        <v>18.154</v>
      </c>
      <c r="I183" s="200">
        <v>0</v>
      </c>
      <c r="J183" s="200">
        <f>ROUND(I183*H183,2)</f>
        <v>0</v>
      </c>
      <c r="K183" s="197" t="s">
        <v>142</v>
      </c>
      <c r="L183" s="36"/>
      <c r="M183" s="73" t="s">
        <v>1</v>
      </c>
      <c r="N183" s="201" t="s">
        <v>45</v>
      </c>
      <c r="O183" s="202">
        <v>0</v>
      </c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AR183" s="16" t="s">
        <v>143</v>
      </c>
      <c r="AT183" s="16" t="s">
        <v>138</v>
      </c>
      <c r="AU183" s="16" t="s">
        <v>94</v>
      </c>
      <c r="AY183" s="16" t="s">
        <v>136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82</v>
      </c>
      <c r="BK183" s="204">
        <f>ROUND(I183*H183,2)</f>
        <v>0</v>
      </c>
      <c r="BL183" s="16" t="s">
        <v>143</v>
      </c>
      <c r="BM183" s="16" t="s">
        <v>1523</v>
      </c>
    </row>
    <row r="184" s="1" customFormat="1">
      <c r="B184" s="34"/>
      <c r="C184" s="35"/>
      <c r="D184" s="207" t="s">
        <v>151</v>
      </c>
      <c r="E184" s="35"/>
      <c r="F184" s="216" t="s">
        <v>1524</v>
      </c>
      <c r="G184" s="35"/>
      <c r="H184" s="35"/>
      <c r="I184" s="35"/>
      <c r="J184" s="35"/>
      <c r="K184" s="35"/>
      <c r="L184" s="36"/>
      <c r="M184" s="217"/>
      <c r="N184" s="75"/>
      <c r="O184" s="75"/>
      <c r="P184" s="75"/>
      <c r="Q184" s="75"/>
      <c r="R184" s="75"/>
      <c r="S184" s="75"/>
      <c r="T184" s="76"/>
      <c r="AT184" s="16" t="s">
        <v>151</v>
      </c>
      <c r="AU184" s="16" t="s">
        <v>94</v>
      </c>
    </row>
    <row r="185" s="1" customFormat="1" ht="16.5" customHeight="1">
      <c r="B185" s="34"/>
      <c r="C185" s="195" t="s">
        <v>523</v>
      </c>
      <c r="D185" s="195" t="s">
        <v>138</v>
      </c>
      <c r="E185" s="196" t="s">
        <v>192</v>
      </c>
      <c r="F185" s="197" t="s">
        <v>193</v>
      </c>
      <c r="G185" s="198" t="s">
        <v>174</v>
      </c>
      <c r="H185" s="199">
        <v>333.77600000000001</v>
      </c>
      <c r="I185" s="200">
        <v>0</v>
      </c>
      <c r="J185" s="200">
        <f>ROUND(I185*H185,2)</f>
        <v>0</v>
      </c>
      <c r="K185" s="197" t="s">
        <v>142</v>
      </c>
      <c r="L185" s="36"/>
      <c r="M185" s="73" t="s">
        <v>1</v>
      </c>
      <c r="N185" s="201" t="s">
        <v>45</v>
      </c>
      <c r="O185" s="202">
        <v>0</v>
      </c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AR185" s="16" t="s">
        <v>143</v>
      </c>
      <c r="AT185" s="16" t="s">
        <v>138</v>
      </c>
      <c r="AU185" s="16" t="s">
        <v>94</v>
      </c>
      <c r="AY185" s="16" t="s">
        <v>136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82</v>
      </c>
      <c r="BK185" s="204">
        <f>ROUND(I185*H185,2)</f>
        <v>0</v>
      </c>
      <c r="BL185" s="16" t="s">
        <v>143</v>
      </c>
      <c r="BM185" s="16" t="s">
        <v>1525</v>
      </c>
    </row>
    <row r="186" s="1" customFormat="1">
      <c r="B186" s="34"/>
      <c r="C186" s="35"/>
      <c r="D186" s="207" t="s">
        <v>151</v>
      </c>
      <c r="E186" s="35"/>
      <c r="F186" s="216" t="s">
        <v>1526</v>
      </c>
      <c r="G186" s="35"/>
      <c r="H186" s="35"/>
      <c r="I186" s="35"/>
      <c r="J186" s="35"/>
      <c r="K186" s="35"/>
      <c r="L186" s="36"/>
      <c r="M186" s="217"/>
      <c r="N186" s="75"/>
      <c r="O186" s="75"/>
      <c r="P186" s="75"/>
      <c r="Q186" s="75"/>
      <c r="R186" s="75"/>
      <c r="S186" s="75"/>
      <c r="T186" s="76"/>
      <c r="AT186" s="16" t="s">
        <v>151</v>
      </c>
      <c r="AU186" s="16" t="s">
        <v>94</v>
      </c>
    </row>
    <row r="187" s="11" customFormat="1">
      <c r="B187" s="205"/>
      <c r="C187" s="206"/>
      <c r="D187" s="207" t="s">
        <v>145</v>
      </c>
      <c r="E187" s="206"/>
      <c r="F187" s="209" t="s">
        <v>1527</v>
      </c>
      <c r="G187" s="206"/>
      <c r="H187" s="210">
        <v>333.77600000000001</v>
      </c>
      <c r="I187" s="206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145</v>
      </c>
      <c r="AU187" s="215" t="s">
        <v>94</v>
      </c>
      <c r="AV187" s="11" t="s">
        <v>94</v>
      </c>
      <c r="AW187" s="11" t="s">
        <v>4</v>
      </c>
      <c r="AX187" s="11" t="s">
        <v>82</v>
      </c>
      <c r="AY187" s="215" t="s">
        <v>136</v>
      </c>
    </row>
    <row r="188" s="1" customFormat="1" ht="16.5" customHeight="1">
      <c r="B188" s="34"/>
      <c r="C188" s="195" t="s">
        <v>527</v>
      </c>
      <c r="D188" s="195" t="s">
        <v>138</v>
      </c>
      <c r="E188" s="196" t="s">
        <v>315</v>
      </c>
      <c r="F188" s="197" t="s">
        <v>316</v>
      </c>
      <c r="G188" s="198" t="s">
        <v>174</v>
      </c>
      <c r="H188" s="199">
        <v>18.154</v>
      </c>
      <c r="I188" s="200">
        <v>0</v>
      </c>
      <c r="J188" s="200">
        <f>ROUND(I188*H188,2)</f>
        <v>0</v>
      </c>
      <c r="K188" s="197" t="s">
        <v>142</v>
      </c>
      <c r="L188" s="36"/>
      <c r="M188" s="73" t="s">
        <v>1</v>
      </c>
      <c r="N188" s="201" t="s">
        <v>45</v>
      </c>
      <c r="O188" s="202">
        <v>0</v>
      </c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AR188" s="16" t="s">
        <v>143</v>
      </c>
      <c r="AT188" s="16" t="s">
        <v>138</v>
      </c>
      <c r="AU188" s="16" t="s">
        <v>94</v>
      </c>
      <c r="AY188" s="16" t="s">
        <v>136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82</v>
      </c>
      <c r="BK188" s="204">
        <f>ROUND(I188*H188,2)</f>
        <v>0</v>
      </c>
      <c r="BL188" s="16" t="s">
        <v>143</v>
      </c>
      <c r="BM188" s="16" t="s">
        <v>1528</v>
      </c>
    </row>
    <row r="189" s="10" customFormat="1" ht="22.8" customHeight="1">
      <c r="B189" s="180"/>
      <c r="C189" s="181"/>
      <c r="D189" s="182" t="s">
        <v>73</v>
      </c>
      <c r="E189" s="193" t="s">
        <v>1178</v>
      </c>
      <c r="F189" s="193" t="s">
        <v>1179</v>
      </c>
      <c r="G189" s="181"/>
      <c r="H189" s="181"/>
      <c r="I189" s="181"/>
      <c r="J189" s="194">
        <f>BK189</f>
        <v>0</v>
      </c>
      <c r="K189" s="181"/>
      <c r="L189" s="185"/>
      <c r="M189" s="186"/>
      <c r="N189" s="187"/>
      <c r="O189" s="187"/>
      <c r="P189" s="188">
        <f>P190</f>
        <v>0</v>
      </c>
      <c r="Q189" s="187"/>
      <c r="R189" s="188">
        <f>R190</f>
        <v>0</v>
      </c>
      <c r="S189" s="187"/>
      <c r="T189" s="189">
        <f>T190</f>
        <v>0</v>
      </c>
      <c r="AR189" s="190" t="s">
        <v>82</v>
      </c>
      <c r="AT189" s="191" t="s">
        <v>73</v>
      </c>
      <c r="AU189" s="191" t="s">
        <v>82</v>
      </c>
      <c r="AY189" s="190" t="s">
        <v>136</v>
      </c>
      <c r="BK189" s="192">
        <f>BK190</f>
        <v>0</v>
      </c>
    </row>
    <row r="190" s="1" customFormat="1" ht="16.5" customHeight="1">
      <c r="B190" s="34"/>
      <c r="C190" s="195" t="s">
        <v>533</v>
      </c>
      <c r="D190" s="195" t="s">
        <v>138</v>
      </c>
      <c r="E190" s="196" t="s">
        <v>1529</v>
      </c>
      <c r="F190" s="197" t="s">
        <v>1530</v>
      </c>
      <c r="G190" s="198" t="s">
        <v>174</v>
      </c>
      <c r="H190" s="199">
        <v>55.470999999999997</v>
      </c>
      <c r="I190" s="200">
        <v>0</v>
      </c>
      <c r="J190" s="200">
        <f>ROUND(I190*H190,2)</f>
        <v>0</v>
      </c>
      <c r="K190" s="197" t="s">
        <v>142</v>
      </c>
      <c r="L190" s="36"/>
      <c r="M190" s="73" t="s">
        <v>1</v>
      </c>
      <c r="N190" s="201" t="s">
        <v>45</v>
      </c>
      <c r="O190" s="202">
        <v>0</v>
      </c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AR190" s="16" t="s">
        <v>143</v>
      </c>
      <c r="AT190" s="16" t="s">
        <v>138</v>
      </c>
      <c r="AU190" s="16" t="s">
        <v>94</v>
      </c>
      <c r="AY190" s="16" t="s">
        <v>136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82</v>
      </c>
      <c r="BK190" s="204">
        <f>ROUND(I190*H190,2)</f>
        <v>0</v>
      </c>
      <c r="BL190" s="16" t="s">
        <v>143</v>
      </c>
      <c r="BM190" s="16" t="s">
        <v>1531</v>
      </c>
    </row>
    <row r="191" s="10" customFormat="1" ht="25.92" customHeight="1">
      <c r="B191" s="180"/>
      <c r="C191" s="181"/>
      <c r="D191" s="182" t="s">
        <v>73</v>
      </c>
      <c r="E191" s="183" t="s">
        <v>440</v>
      </c>
      <c r="F191" s="183" t="s">
        <v>1532</v>
      </c>
      <c r="G191" s="181"/>
      <c r="H191" s="181"/>
      <c r="I191" s="181"/>
      <c r="J191" s="184">
        <f>BK191</f>
        <v>0</v>
      </c>
      <c r="K191" s="181"/>
      <c r="L191" s="185"/>
      <c r="M191" s="186"/>
      <c r="N191" s="187"/>
      <c r="O191" s="187"/>
      <c r="P191" s="188">
        <f>P192</f>
        <v>0</v>
      </c>
      <c r="Q191" s="187"/>
      <c r="R191" s="188">
        <f>R192</f>
        <v>0.058099999999999999</v>
      </c>
      <c r="S191" s="187"/>
      <c r="T191" s="189">
        <f>T192</f>
        <v>0</v>
      </c>
      <c r="AR191" s="190" t="s">
        <v>154</v>
      </c>
      <c r="AT191" s="191" t="s">
        <v>73</v>
      </c>
      <c r="AU191" s="191" t="s">
        <v>74</v>
      </c>
      <c r="AY191" s="190" t="s">
        <v>136</v>
      </c>
      <c r="BK191" s="192">
        <f>BK192</f>
        <v>0</v>
      </c>
    </row>
    <row r="192" s="10" customFormat="1" ht="22.8" customHeight="1">
      <c r="B192" s="180"/>
      <c r="C192" s="181"/>
      <c r="D192" s="182" t="s">
        <v>73</v>
      </c>
      <c r="E192" s="193" t="s">
        <v>1533</v>
      </c>
      <c r="F192" s="193" t="s">
        <v>1534</v>
      </c>
      <c r="G192" s="181"/>
      <c r="H192" s="181"/>
      <c r="I192" s="181"/>
      <c r="J192" s="194">
        <f>BK192</f>
        <v>0</v>
      </c>
      <c r="K192" s="181"/>
      <c r="L192" s="185"/>
      <c r="M192" s="186"/>
      <c r="N192" s="187"/>
      <c r="O192" s="187"/>
      <c r="P192" s="188">
        <f>SUM(P193:P195)</f>
        <v>0</v>
      </c>
      <c r="Q192" s="187"/>
      <c r="R192" s="188">
        <f>SUM(R193:R195)</f>
        <v>0.058099999999999999</v>
      </c>
      <c r="S192" s="187"/>
      <c r="T192" s="189">
        <f>SUM(T193:T195)</f>
        <v>0</v>
      </c>
      <c r="AR192" s="190" t="s">
        <v>154</v>
      </c>
      <c r="AT192" s="191" t="s">
        <v>73</v>
      </c>
      <c r="AU192" s="191" t="s">
        <v>82</v>
      </c>
      <c r="AY192" s="190" t="s">
        <v>136</v>
      </c>
      <c r="BK192" s="192">
        <f>SUM(BK193:BK195)</f>
        <v>0</v>
      </c>
    </row>
    <row r="193" s="1" customFormat="1" ht="16.5" customHeight="1">
      <c r="B193" s="34"/>
      <c r="C193" s="195" t="s">
        <v>541</v>
      </c>
      <c r="D193" s="195" t="s">
        <v>138</v>
      </c>
      <c r="E193" s="196" t="s">
        <v>1535</v>
      </c>
      <c r="F193" s="197" t="s">
        <v>1536</v>
      </c>
      <c r="G193" s="198" t="s">
        <v>201</v>
      </c>
      <c r="H193" s="199">
        <v>2</v>
      </c>
      <c r="I193" s="200">
        <v>0</v>
      </c>
      <c r="J193" s="200">
        <f>ROUND(I193*H193,2)</f>
        <v>0</v>
      </c>
      <c r="K193" s="197" t="s">
        <v>142</v>
      </c>
      <c r="L193" s="36"/>
      <c r="M193" s="73" t="s">
        <v>1</v>
      </c>
      <c r="N193" s="201" t="s">
        <v>45</v>
      </c>
      <c r="O193" s="202">
        <v>0</v>
      </c>
      <c r="P193" s="202">
        <f>O193*H193</f>
        <v>0</v>
      </c>
      <c r="Q193" s="202">
        <v>0.015970000000000002</v>
      </c>
      <c r="R193" s="202">
        <f>Q193*H193</f>
        <v>0.031940000000000003</v>
      </c>
      <c r="S193" s="202">
        <v>0</v>
      </c>
      <c r="T193" s="203">
        <f>S193*H193</f>
        <v>0</v>
      </c>
      <c r="AR193" s="16" t="s">
        <v>698</v>
      </c>
      <c r="AT193" s="16" t="s">
        <v>138</v>
      </c>
      <c r="AU193" s="16" t="s">
        <v>94</v>
      </c>
      <c r="AY193" s="16" t="s">
        <v>136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82</v>
      </c>
      <c r="BK193" s="204">
        <f>ROUND(I193*H193,2)</f>
        <v>0</v>
      </c>
      <c r="BL193" s="16" t="s">
        <v>698</v>
      </c>
      <c r="BM193" s="16" t="s">
        <v>1537</v>
      </c>
    </row>
    <row r="194" s="1" customFormat="1">
      <c r="B194" s="34"/>
      <c r="C194" s="35"/>
      <c r="D194" s="207" t="s">
        <v>151</v>
      </c>
      <c r="E194" s="35"/>
      <c r="F194" s="216" t="s">
        <v>1538</v>
      </c>
      <c r="G194" s="35"/>
      <c r="H194" s="35"/>
      <c r="I194" s="35"/>
      <c r="J194" s="35"/>
      <c r="K194" s="35"/>
      <c r="L194" s="36"/>
      <c r="M194" s="217"/>
      <c r="N194" s="75"/>
      <c r="O194" s="75"/>
      <c r="P194" s="75"/>
      <c r="Q194" s="75"/>
      <c r="R194" s="75"/>
      <c r="S194" s="75"/>
      <c r="T194" s="76"/>
      <c r="AT194" s="16" t="s">
        <v>151</v>
      </c>
      <c r="AU194" s="16" t="s">
        <v>94</v>
      </c>
    </row>
    <row r="195" s="1" customFormat="1" ht="16.5" customHeight="1">
      <c r="B195" s="34"/>
      <c r="C195" s="195" t="s">
        <v>549</v>
      </c>
      <c r="D195" s="195" t="s">
        <v>138</v>
      </c>
      <c r="E195" s="196" t="s">
        <v>1539</v>
      </c>
      <c r="F195" s="197" t="s">
        <v>1540</v>
      </c>
      <c r="G195" s="198" t="s">
        <v>201</v>
      </c>
      <c r="H195" s="199">
        <v>2</v>
      </c>
      <c r="I195" s="200">
        <v>0</v>
      </c>
      <c r="J195" s="200">
        <f>ROUND(I195*H195,2)</f>
        <v>0</v>
      </c>
      <c r="K195" s="197" t="s">
        <v>142</v>
      </c>
      <c r="L195" s="36"/>
      <c r="M195" s="73" t="s">
        <v>1</v>
      </c>
      <c r="N195" s="201" t="s">
        <v>45</v>
      </c>
      <c r="O195" s="202">
        <v>0</v>
      </c>
      <c r="P195" s="202">
        <f>O195*H195</f>
        <v>0</v>
      </c>
      <c r="Q195" s="202">
        <v>0.01308</v>
      </c>
      <c r="R195" s="202">
        <f>Q195*H195</f>
        <v>0.026159999999999999</v>
      </c>
      <c r="S195" s="202">
        <v>0</v>
      </c>
      <c r="T195" s="203">
        <f>S195*H195</f>
        <v>0</v>
      </c>
      <c r="AR195" s="16" t="s">
        <v>698</v>
      </c>
      <c r="AT195" s="16" t="s">
        <v>138</v>
      </c>
      <c r="AU195" s="16" t="s">
        <v>94</v>
      </c>
      <c r="AY195" s="16" t="s">
        <v>136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6" t="s">
        <v>82</v>
      </c>
      <c r="BK195" s="204">
        <f>ROUND(I195*H195,2)</f>
        <v>0</v>
      </c>
      <c r="BL195" s="16" t="s">
        <v>698</v>
      </c>
      <c r="BM195" s="16" t="s">
        <v>1541</v>
      </c>
    </row>
    <row r="196" s="10" customFormat="1" ht="25.92" customHeight="1">
      <c r="B196" s="180"/>
      <c r="C196" s="181"/>
      <c r="D196" s="182" t="s">
        <v>73</v>
      </c>
      <c r="E196" s="183" t="s">
        <v>241</v>
      </c>
      <c r="F196" s="183" t="s">
        <v>242</v>
      </c>
      <c r="G196" s="181"/>
      <c r="H196" s="181"/>
      <c r="I196" s="181"/>
      <c r="J196" s="184">
        <f>BK196</f>
        <v>0</v>
      </c>
      <c r="K196" s="181"/>
      <c r="L196" s="185"/>
      <c r="M196" s="186"/>
      <c r="N196" s="187"/>
      <c r="O196" s="187"/>
      <c r="P196" s="188">
        <f>P197</f>
        <v>0</v>
      </c>
      <c r="Q196" s="187"/>
      <c r="R196" s="188">
        <f>R197</f>
        <v>0</v>
      </c>
      <c r="S196" s="187"/>
      <c r="T196" s="189">
        <f>T197</f>
        <v>0</v>
      </c>
      <c r="AR196" s="190" t="s">
        <v>165</v>
      </c>
      <c r="AT196" s="191" t="s">
        <v>73</v>
      </c>
      <c r="AU196" s="191" t="s">
        <v>74</v>
      </c>
      <c r="AY196" s="190" t="s">
        <v>136</v>
      </c>
      <c r="BK196" s="192">
        <f>BK197</f>
        <v>0</v>
      </c>
    </row>
    <row r="197" s="10" customFormat="1" ht="22.8" customHeight="1">
      <c r="B197" s="180"/>
      <c r="C197" s="181"/>
      <c r="D197" s="182" t="s">
        <v>73</v>
      </c>
      <c r="E197" s="193" t="s">
        <v>1316</v>
      </c>
      <c r="F197" s="193" t="s">
        <v>1317</v>
      </c>
      <c r="G197" s="181"/>
      <c r="H197" s="181"/>
      <c r="I197" s="181"/>
      <c r="J197" s="194">
        <f>BK197</f>
        <v>0</v>
      </c>
      <c r="K197" s="181"/>
      <c r="L197" s="185"/>
      <c r="M197" s="186"/>
      <c r="N197" s="187"/>
      <c r="O197" s="187"/>
      <c r="P197" s="188">
        <f>SUM(P198:P199)</f>
        <v>0</v>
      </c>
      <c r="Q197" s="187"/>
      <c r="R197" s="188">
        <f>SUM(R198:R199)</f>
        <v>0</v>
      </c>
      <c r="S197" s="187"/>
      <c r="T197" s="189">
        <f>SUM(T198:T199)</f>
        <v>0</v>
      </c>
      <c r="AR197" s="190" t="s">
        <v>165</v>
      </c>
      <c r="AT197" s="191" t="s">
        <v>73</v>
      </c>
      <c r="AU197" s="191" t="s">
        <v>82</v>
      </c>
      <c r="AY197" s="190" t="s">
        <v>136</v>
      </c>
      <c r="BK197" s="192">
        <f>SUM(BK198:BK199)</f>
        <v>0</v>
      </c>
    </row>
    <row r="198" s="1" customFormat="1" ht="16.5" customHeight="1">
      <c r="B198" s="34"/>
      <c r="C198" s="195" t="s">
        <v>553</v>
      </c>
      <c r="D198" s="195" t="s">
        <v>138</v>
      </c>
      <c r="E198" s="196" t="s">
        <v>1542</v>
      </c>
      <c r="F198" s="197" t="s">
        <v>1543</v>
      </c>
      <c r="G198" s="198" t="s">
        <v>245</v>
      </c>
      <c r="H198" s="199">
        <v>1</v>
      </c>
      <c r="I198" s="200">
        <v>0</v>
      </c>
      <c r="J198" s="200">
        <f>ROUND(I198*H198,2)</f>
        <v>0</v>
      </c>
      <c r="K198" s="197" t="s">
        <v>1506</v>
      </c>
      <c r="L198" s="36"/>
      <c r="M198" s="73" t="s">
        <v>1</v>
      </c>
      <c r="N198" s="201" t="s">
        <v>45</v>
      </c>
      <c r="O198" s="202">
        <v>0</v>
      </c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AR198" s="16" t="s">
        <v>246</v>
      </c>
      <c r="AT198" s="16" t="s">
        <v>138</v>
      </c>
      <c r="AU198" s="16" t="s">
        <v>94</v>
      </c>
      <c r="AY198" s="16" t="s">
        <v>136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6" t="s">
        <v>82</v>
      </c>
      <c r="BK198" s="204">
        <f>ROUND(I198*H198,2)</f>
        <v>0</v>
      </c>
      <c r="BL198" s="16" t="s">
        <v>246</v>
      </c>
      <c r="BM198" s="16" t="s">
        <v>1544</v>
      </c>
    </row>
    <row r="199" s="1" customFormat="1">
      <c r="B199" s="34"/>
      <c r="C199" s="35"/>
      <c r="D199" s="207" t="s">
        <v>151</v>
      </c>
      <c r="E199" s="35"/>
      <c r="F199" s="216" t="s">
        <v>1545</v>
      </c>
      <c r="G199" s="35"/>
      <c r="H199" s="35"/>
      <c r="I199" s="35"/>
      <c r="J199" s="35"/>
      <c r="K199" s="35"/>
      <c r="L199" s="36"/>
      <c r="M199" s="231"/>
      <c r="N199" s="232"/>
      <c r="O199" s="232"/>
      <c r="P199" s="232"/>
      <c r="Q199" s="232"/>
      <c r="R199" s="232"/>
      <c r="S199" s="232"/>
      <c r="T199" s="233"/>
      <c r="AT199" s="16" t="s">
        <v>151</v>
      </c>
      <c r="AU199" s="16" t="s">
        <v>94</v>
      </c>
    </row>
    <row r="200" s="1" customFormat="1" ht="6.96" customHeight="1"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36"/>
    </row>
  </sheetData>
  <sheetProtection sheet="1" autoFilter="0" formatColumns="0" formatRows="0" objects="1" scenarios="1" spinCount="100000" saltValue="c6Q5pbcZ59HfzgEfUuOc8xf3ydsK4e3r6ydPtclyXStT+EMmPTfy1QJ1C6k1AWOZ9U+/xNfY7J/Aevp5hjmtig==" hashValue="ktwaeF/rj2nqmro16fK5sdaiSx9zJfEAn1Ns5Xb3XnKCN6diCP7ROHDU+BY/CLxU0f6GK/e7pQxg2EUsDCC1kQ==" algorithmName="SHA-512" password="CC35"/>
  <autoFilter ref="C97:K199"/>
  <mergeCells count="9">
    <mergeCell ref="E7:H7"/>
    <mergeCell ref="E9:H9"/>
    <mergeCell ref="E18:H18"/>
    <mergeCell ref="E27:H27"/>
    <mergeCell ref="E50:H50"/>
    <mergeCell ref="E52:H52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Hanzlová</dc:creator>
  <cp:lastModifiedBy>Kateřina Hanzlová</cp:lastModifiedBy>
  <dcterms:created xsi:type="dcterms:W3CDTF">2019-05-11T08:16:44Z</dcterms:created>
  <dcterms:modified xsi:type="dcterms:W3CDTF">2019-05-11T08:16:50Z</dcterms:modified>
</cp:coreProperties>
</file>